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quene\pagina tucasareal\Entradas tu casa real\depurar las aguas grises\"/>
    </mc:Choice>
  </mc:AlternateContent>
  <bookViews>
    <workbookView xWindow="165" yWindow="135" windowWidth="18900" windowHeight="7170" firstSheet="6" activeTab="11"/>
  </bookViews>
  <sheets>
    <sheet name="Tipos de Humedales" sheetId="5" r:id="rId1"/>
    <sheet name="Contaminantes" sheetId="8" r:id="rId2"/>
    <sheet name="Pretratamiento" sheetId="6" r:id="rId3"/>
    <sheet name="Cámara Séptica 7 personas" sheetId="1" r:id="rId4"/>
    <sheet name="Cámara Séptica 2 personas" sheetId="2" r:id="rId5"/>
    <sheet name="Consumo o gasto de la vivienda" sheetId="3" r:id="rId6"/>
    <sheet name="Área según País" sheetId="9" r:id="rId7"/>
    <sheet name="Área por persona" sheetId="7" r:id="rId8"/>
    <sheet name="Eficiencias" sheetId="10" r:id="rId9"/>
    <sheet name="Tipo de Plantas" sheetId="4" r:id="rId10"/>
    <sheet name="Pre Diseño por Reglas Generales" sheetId="12" r:id="rId11"/>
    <sheet name="Pre Diseño por Reglas Gener (2" sheetId="13" r:id="rId12"/>
  </sheets>
  <calcPr calcId="162913"/>
</workbook>
</file>

<file path=xl/calcChain.xml><?xml version="1.0" encoding="utf-8"?>
<calcChain xmlns="http://schemas.openxmlformats.org/spreadsheetml/2006/main">
  <c r="I8" i="13" l="1"/>
  <c r="I9" i="13" s="1"/>
  <c r="I11" i="13" s="1"/>
  <c r="E8" i="13"/>
  <c r="E9" i="13" s="1"/>
  <c r="I6" i="13"/>
  <c r="H6" i="13"/>
  <c r="H8" i="13" s="1"/>
  <c r="G6" i="13"/>
  <c r="G8" i="13" s="1"/>
  <c r="G9" i="13" s="1"/>
  <c r="F6" i="13"/>
  <c r="F8" i="13" s="1"/>
  <c r="F9" i="13" s="1"/>
  <c r="E6" i="13"/>
  <c r="D6" i="13"/>
  <c r="D8" i="13" s="1"/>
  <c r="D9" i="13" s="1"/>
  <c r="C6" i="13"/>
  <c r="C8" i="13" s="1"/>
  <c r="C9" i="13" s="1"/>
  <c r="I5" i="13"/>
  <c r="H5" i="13"/>
  <c r="G5" i="13"/>
  <c r="F5" i="13"/>
  <c r="E5" i="13"/>
  <c r="D5" i="13"/>
  <c r="C5" i="13"/>
  <c r="I11" i="12"/>
  <c r="I10" i="12"/>
  <c r="H11" i="12"/>
  <c r="H10" i="12"/>
  <c r="H9" i="13" l="1"/>
  <c r="H11" i="13" s="1"/>
  <c r="H10" i="13"/>
  <c r="I10" i="13"/>
  <c r="I6" i="12"/>
  <c r="I8" i="12" s="1"/>
  <c r="I9" i="12" s="1"/>
  <c r="H6" i="12"/>
  <c r="H8" i="12" s="1"/>
  <c r="H9" i="12" s="1"/>
  <c r="G6" i="12"/>
  <c r="G8" i="12" s="1"/>
  <c r="G9" i="12" s="1"/>
  <c r="F6" i="12"/>
  <c r="F8" i="12" s="1"/>
  <c r="F9" i="12" s="1"/>
  <c r="E6" i="12"/>
  <c r="E8" i="12" s="1"/>
  <c r="E9" i="12" s="1"/>
  <c r="D6" i="12"/>
  <c r="D8" i="12" s="1"/>
  <c r="D9" i="12" s="1"/>
  <c r="C6" i="12"/>
  <c r="C8" i="12" s="1"/>
  <c r="C9" i="12" s="1"/>
  <c r="I5" i="12"/>
  <c r="H5" i="12"/>
  <c r="G5" i="12"/>
  <c r="F5" i="12"/>
  <c r="E5" i="12"/>
  <c r="D5" i="12"/>
  <c r="C5" i="12"/>
  <c r="D4" i="3" l="1"/>
  <c r="D5" i="3"/>
  <c r="D6" i="3"/>
  <c r="D7" i="3"/>
  <c r="D8" i="3"/>
  <c r="D9" i="3"/>
  <c r="D10" i="3"/>
  <c r="D11" i="3"/>
  <c r="D12" i="3"/>
  <c r="D13" i="3"/>
  <c r="D3" i="3"/>
  <c r="B15" i="3"/>
  <c r="D15" i="3" l="1"/>
  <c r="H10" i="2"/>
  <c r="I3" i="2"/>
  <c r="D28" i="2"/>
  <c r="E23" i="2"/>
  <c r="E25" i="2"/>
  <c r="D17" i="2"/>
  <c r="C17" i="2"/>
  <c r="C18" i="2" s="1"/>
  <c r="C19" i="2" s="1"/>
  <c r="D17" i="1" l="1"/>
  <c r="C17" i="1"/>
  <c r="C18" i="1" s="1"/>
  <c r="C19" i="1" s="1"/>
</calcChain>
</file>

<file path=xl/sharedStrings.xml><?xml version="1.0" encoding="utf-8"?>
<sst xmlns="http://schemas.openxmlformats.org/spreadsheetml/2006/main" count="376" uniqueCount="263">
  <si>
    <t>Vu=1.3N(CT+100Lf)</t>
  </si>
  <si>
    <t>Vu= volumen útil</t>
  </si>
  <si>
    <t>N= número de personas</t>
  </si>
  <si>
    <t>T= período de retención por días</t>
  </si>
  <si>
    <t>C= contribución de residuos líquidos por persona día = 160lt/día</t>
  </si>
  <si>
    <t>C</t>
  </si>
  <si>
    <t>N</t>
  </si>
  <si>
    <t>T</t>
  </si>
  <si>
    <t>Lf</t>
  </si>
  <si>
    <t>Vu</t>
  </si>
  <si>
    <t>litros</t>
  </si>
  <si>
    <t>m3</t>
  </si>
  <si>
    <t>largo = 2,3 m (interior)</t>
  </si>
  <si>
    <t>Ancho = 1,00 m</t>
  </si>
  <si>
    <t>Prof. Útil (Pu) = 1,1 m</t>
  </si>
  <si>
    <t>Volumen útil = 2,53 m3</t>
  </si>
  <si>
    <t xml:space="preserve">Cámara Séptica doble </t>
  </si>
  <si>
    <t>2:1</t>
  </si>
  <si>
    <t>V=A*H</t>
  </si>
  <si>
    <t>volumen</t>
  </si>
  <si>
    <t>altura H</t>
  </si>
  <si>
    <t>A=</t>
  </si>
  <si>
    <t>A=V/H</t>
  </si>
  <si>
    <t>A=l*a</t>
  </si>
  <si>
    <t>personas</t>
  </si>
  <si>
    <t>V=</t>
  </si>
  <si>
    <t>lts</t>
  </si>
  <si>
    <t>Volumen mínimo 1,650 lts (1,65 m3)</t>
  </si>
  <si>
    <t>nitros por persona 120</t>
  </si>
  <si>
    <t>Consumo de la vivienda por pieza</t>
  </si>
  <si>
    <t>Descripción de la Pieza</t>
  </si>
  <si>
    <t>UDG</t>
  </si>
  <si>
    <t>Lavamanos</t>
  </si>
  <si>
    <t>Ducha</t>
  </si>
  <si>
    <t>Lavaplatos</t>
  </si>
  <si>
    <t>Total UDG</t>
  </si>
  <si>
    <t>centro piso</t>
  </si>
  <si>
    <t>Lavadora de ropa</t>
  </si>
  <si>
    <t>Lavadero</t>
  </si>
  <si>
    <t>Tina de Baño</t>
  </si>
  <si>
    <t>Bidet</t>
  </si>
  <si>
    <t>Batea</t>
  </si>
  <si>
    <t>Total</t>
  </si>
  <si>
    <t xml:space="preserve">Flujo Superficial </t>
  </si>
  <si>
    <t>Flujo Subsuperficial</t>
  </si>
  <si>
    <t>Flujo Horizontal</t>
  </si>
  <si>
    <t>Flujo Vertical</t>
  </si>
  <si>
    <t>Tipos de Plantas</t>
  </si>
  <si>
    <t>Plantas emergentes</t>
  </si>
  <si>
    <t>Plantas sumergidas</t>
  </si>
  <si>
    <t>Plantas de hojas Flotantes</t>
  </si>
  <si>
    <t>Flujo ascendente</t>
  </si>
  <si>
    <t>Turbulento</t>
  </si>
  <si>
    <t>Plantas Flotantes</t>
  </si>
  <si>
    <t>Flujo descendente</t>
  </si>
  <si>
    <t>Tipo de Pretratamiento</t>
  </si>
  <si>
    <t>Aguas Grises</t>
  </si>
  <si>
    <t>Aguas Negras</t>
  </si>
  <si>
    <t>Población</t>
  </si>
  <si>
    <t>Biogás</t>
  </si>
  <si>
    <t>Rejas</t>
  </si>
  <si>
    <t>Desarenador</t>
  </si>
  <si>
    <t>Trampa de grasa</t>
  </si>
  <si>
    <t>Filtro de compost</t>
  </si>
  <si>
    <t>Tanque Séptico</t>
  </si>
  <si>
    <t>X</t>
  </si>
  <si>
    <t>-</t>
  </si>
  <si>
    <t>&gt;1000</t>
  </si>
  <si>
    <t>VIVIENDA</t>
  </si>
  <si>
    <t>5-200</t>
  </si>
  <si>
    <t>200-2500</t>
  </si>
  <si>
    <t>No</t>
  </si>
  <si>
    <t>Si</t>
  </si>
  <si>
    <t>Tanque Baffled</t>
  </si>
  <si>
    <t>Tanque Imhoff</t>
  </si>
  <si>
    <t>500-20000</t>
  </si>
  <si>
    <t>UASB (RAFA)</t>
  </si>
  <si>
    <t>&gt;5000</t>
  </si>
  <si>
    <t>Nombre de la planta</t>
  </si>
  <si>
    <t>Características</t>
  </si>
  <si>
    <t>Desventajas</t>
  </si>
  <si>
    <t>Papiro Egipto (Cyperus papyrus)</t>
  </si>
  <si>
    <t>Decorativo</t>
  </si>
  <si>
    <t>Papiro paraguita (Cyperus albostriatus)</t>
  </si>
  <si>
    <t xml:space="preserve">Resistente a las sales del agua </t>
  </si>
  <si>
    <t>Papiro enano (Cyperus haspens)</t>
  </si>
  <si>
    <t>le afecta la sombra</t>
  </si>
  <si>
    <t>Bambú ornamental</t>
  </si>
  <si>
    <t>crecimiento lento</t>
  </si>
  <si>
    <t>resistente al calor</t>
  </si>
  <si>
    <t>Espadaña hoja ancha</t>
  </si>
  <si>
    <t>a media sombra</t>
  </si>
  <si>
    <t>Hierba de elefante</t>
  </si>
  <si>
    <t>tropicales de África</t>
  </si>
  <si>
    <t>Crecen mucho</t>
  </si>
  <si>
    <t>Vetiver</t>
  </si>
  <si>
    <t>controla la erosión</t>
  </si>
  <si>
    <t>para HFV</t>
  </si>
  <si>
    <t xml:space="preserve">Área del Humedal </t>
  </si>
  <si>
    <t xml:space="preserve">M2 </t>
  </si>
  <si>
    <t xml:space="preserve">Clima </t>
  </si>
  <si>
    <t>DQO</t>
  </si>
  <si>
    <t>4-10g/m2/d</t>
  </si>
  <si>
    <t>16 /m*d</t>
  </si>
  <si>
    <t>Gasto</t>
  </si>
  <si>
    <t>60-80 mm/d</t>
  </si>
  <si>
    <t>Gasto Aguas Grises</t>
  </si>
  <si>
    <t xml:space="preserve">40 mm/d </t>
  </si>
  <si>
    <t>Eliminadas por la sedimentación y filtración convertidas en DBO</t>
  </si>
  <si>
    <t>Sólidos suspendidos totales</t>
  </si>
  <si>
    <t>Descomposición por bacterias</t>
  </si>
  <si>
    <t>Fijadas y adsorbidas por el biofilm y degradadas por bacterias</t>
  </si>
  <si>
    <t>Nitrógeno</t>
  </si>
  <si>
    <t>Absorción por plantas</t>
  </si>
  <si>
    <t>Fósforo</t>
  </si>
  <si>
    <t>Precipitación con aluminio, hierro y calcio</t>
  </si>
  <si>
    <t>Patógenos</t>
  </si>
  <si>
    <t>Adsorción por lecho de arena</t>
  </si>
  <si>
    <t>Absorción por biofilm</t>
  </si>
  <si>
    <t>Depredación por protozoarios</t>
  </si>
  <si>
    <t>Eliminación de bacterias por temperatura y PH</t>
  </si>
  <si>
    <t>Metales Pesados</t>
  </si>
  <si>
    <t>Precipitación y adsorción</t>
  </si>
  <si>
    <t>Contaminantes Orgánicos</t>
  </si>
  <si>
    <t>Absorción por biofilm y arena</t>
  </si>
  <si>
    <t>Morel y Diener, 2006</t>
  </si>
  <si>
    <t>Fuente:</t>
  </si>
  <si>
    <t>Proceso Depurativos</t>
  </si>
  <si>
    <t>Sedimentación</t>
  </si>
  <si>
    <t>Eficiencias de depuración de los tipos de Humedales</t>
  </si>
  <si>
    <t>SST (%)</t>
  </si>
  <si>
    <r>
      <t>DBO</t>
    </r>
    <r>
      <rPr>
        <sz val="11"/>
        <color theme="1"/>
        <rFont val="Calibri"/>
        <family val="2"/>
      </rPr>
      <t>₅ (%)</t>
    </r>
  </si>
  <si>
    <t>DQO (%)</t>
  </si>
  <si>
    <t>NT (%)</t>
  </si>
  <si>
    <t>PT (%)</t>
  </si>
  <si>
    <t>CF (Unid Log)</t>
  </si>
  <si>
    <t>SST</t>
  </si>
  <si>
    <t>Solidos Suspendidos Totales</t>
  </si>
  <si>
    <t>Leyenda</t>
  </si>
  <si>
    <t>DBO₅ (%)</t>
  </si>
  <si>
    <t>DBO₅</t>
  </si>
  <si>
    <t xml:space="preserve">DBO₅ </t>
  </si>
  <si>
    <t>NT</t>
  </si>
  <si>
    <t>PT</t>
  </si>
  <si>
    <t>Fósforo Total</t>
  </si>
  <si>
    <t>CF</t>
  </si>
  <si>
    <t>Coliformes Fetales</t>
  </si>
  <si>
    <t>Tipo de Humedales Construidos</t>
  </si>
  <si>
    <t>HC HS</t>
  </si>
  <si>
    <t>HC- HS</t>
  </si>
  <si>
    <t>HC-HSS</t>
  </si>
  <si>
    <t>HC-HV</t>
  </si>
  <si>
    <t>Humedales Construido de flujo Horizontal Superficial</t>
  </si>
  <si>
    <t>HC HSS</t>
  </si>
  <si>
    <t xml:space="preserve">Humedales Construido de flujo Subsuperficial Horizontal </t>
  </si>
  <si>
    <t>Humedales Construido de flujo Subsuperficial Vertical</t>
  </si>
  <si>
    <t>50-90</t>
  </si>
  <si>
    <t>70-95</t>
  </si>
  <si>
    <t>50-95</t>
  </si>
  <si>
    <t>35-55</t>
  </si>
  <si>
    <t>10-50</t>
  </si>
  <si>
    <t>1-3</t>
  </si>
  <si>
    <t>40-80</t>
  </si>
  <si>
    <t>20-60</t>
  </si>
  <si>
    <t>10-60</t>
  </si>
  <si>
    <t>Fuente: Vera (2012); VyTiazal (2010)</t>
  </si>
  <si>
    <t>Contaminante</t>
  </si>
  <si>
    <t>Materia Orgánica</t>
  </si>
  <si>
    <t>Sedimentación y Filtración</t>
  </si>
  <si>
    <t>Nitrificación/ Desnitrificación por el biofilm</t>
  </si>
  <si>
    <t>?</t>
  </si>
  <si>
    <r>
      <t xml:space="preserve">Clima frio &lt; 10 </t>
    </r>
    <r>
      <rPr>
        <sz val="11"/>
        <color theme="1"/>
        <rFont val="Calibri"/>
        <family val="2"/>
      </rPr>
      <t>°</t>
    </r>
    <r>
      <rPr>
        <sz val="13.2"/>
        <color theme="1"/>
        <rFont val="Calibri"/>
        <family val="2"/>
      </rPr>
      <t>C</t>
    </r>
  </si>
  <si>
    <t>Carga Orgánica</t>
  </si>
  <si>
    <t>Gasto Aguas Negras</t>
  </si>
  <si>
    <r>
      <t>Clima Cálido &gt; 20</t>
    </r>
    <r>
      <rPr>
        <sz val="11"/>
        <color theme="1"/>
        <rFont val="Calibri"/>
        <family val="2"/>
      </rPr>
      <t>°</t>
    </r>
    <r>
      <rPr>
        <sz val="13.2"/>
        <color theme="1"/>
        <rFont val="Calibri"/>
        <family val="2"/>
      </rPr>
      <t xml:space="preserve"> C</t>
    </r>
  </si>
  <si>
    <t>Demanda bioquímica después de 5 días</t>
  </si>
  <si>
    <t xml:space="preserve">Demanda química de oxigeno </t>
  </si>
  <si>
    <t>País</t>
  </si>
  <si>
    <t>Referencia</t>
  </si>
  <si>
    <t>Austria</t>
  </si>
  <si>
    <t>FV</t>
  </si>
  <si>
    <t>ONORM B 2505 (2009)</t>
  </si>
  <si>
    <t>Dinamarca</t>
  </si>
  <si>
    <t>FH</t>
  </si>
  <si>
    <t>Brix and Johansoen (2004)</t>
  </si>
  <si>
    <t>Alemania</t>
  </si>
  <si>
    <t>DWA-A 262 (2017)</t>
  </si>
  <si>
    <t>FV tipo francés</t>
  </si>
  <si>
    <t>Iwema et al (2005)</t>
  </si>
  <si>
    <t>Tecnología</t>
  </si>
  <si>
    <r>
      <t>área Superficial especifica (m</t>
    </r>
    <r>
      <rPr>
        <sz val="11"/>
        <color theme="1"/>
        <rFont val="Calibri"/>
        <family val="2"/>
      </rPr>
      <t>²/hab-eq)</t>
    </r>
  </si>
  <si>
    <t xml:space="preserve">Francia </t>
  </si>
  <si>
    <t>Eficiencias de eliminación según tipo de humedales</t>
  </si>
  <si>
    <t>Parámetro</t>
  </si>
  <si>
    <t>FV Tipo Francés</t>
  </si>
  <si>
    <t>FS</t>
  </si>
  <si>
    <t>Etapa de tratamiento (aplicación principal)</t>
  </si>
  <si>
    <t>Materia orgánica (medido como demanda de oxígeno)</t>
  </si>
  <si>
    <t>Nitrógeno amoniacal</t>
  </si>
  <si>
    <t>Nitrógeno Total</t>
  </si>
  <si>
    <t>Fósforo total
(a largo plazo)</t>
  </si>
  <si>
    <t>Coliformes</t>
  </si>
  <si>
    <t>Secundario</t>
  </si>
  <si>
    <t>Combinado primario y secundario</t>
  </si>
  <si>
    <t>Terciario</t>
  </si>
  <si>
    <t>&gt; 80%</t>
  </si>
  <si>
    <t>&gt; 90%</t>
  </si>
  <si>
    <t>20 – 30%</t>
  </si>
  <si>
    <t>30 – 50%</t>
  </si>
  <si>
    <t>&lt; 20%</t>
  </si>
  <si>
    <t>10 – 20%</t>
  </si>
  <si>
    <r>
      <t>2 log</t>
    </r>
    <r>
      <rPr>
        <vertAlign val="subscript"/>
        <sz val="14"/>
        <color theme="1"/>
        <rFont val="Calibri"/>
        <family val="2"/>
      </rPr>
      <t>10</t>
    </r>
  </si>
  <si>
    <r>
      <t>2 – 4 log</t>
    </r>
    <r>
      <rPr>
        <vertAlign val="subscript"/>
        <sz val="14"/>
        <color theme="1"/>
        <rFont val="Calibri"/>
        <family val="2"/>
        <scheme val="minor"/>
      </rPr>
      <t>10</t>
    </r>
  </si>
  <si>
    <r>
      <t>1 – 3 log</t>
    </r>
    <r>
      <rPr>
        <vertAlign val="subscript"/>
        <sz val="14"/>
        <color theme="1"/>
        <rFont val="Calibri"/>
        <family val="2"/>
        <scheme val="minor"/>
      </rPr>
      <t>10</t>
    </r>
  </si>
  <si>
    <r>
      <t>1 log</t>
    </r>
    <r>
      <rPr>
        <vertAlign val="subscript"/>
        <sz val="14"/>
        <color theme="1"/>
        <rFont val="Calibri"/>
        <family val="2"/>
        <scheme val="minor"/>
      </rPr>
      <t>10</t>
    </r>
  </si>
  <si>
    <r>
      <t>3 -10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/P</t>
    </r>
  </si>
  <si>
    <r>
      <t>5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/P</t>
    </r>
  </si>
  <si>
    <t>Cantidad</t>
  </si>
  <si>
    <t>Urinario de fluxómetro</t>
  </si>
  <si>
    <t>Inodoro de tanque o fluxómetro</t>
  </si>
  <si>
    <t>Tiempo de Retención Hidráulicos</t>
  </si>
  <si>
    <t>Tiempo de Retención (minutos)</t>
  </si>
  <si>
    <t>Caudal de Entrada (L/S)</t>
  </si>
  <si>
    <t>2-9</t>
  </si>
  <si>
    <t>10-19</t>
  </si>
  <si>
    <t>20 o más</t>
  </si>
  <si>
    <t>Caudal de Diseño Q= 0,3√∑UDG</t>
  </si>
  <si>
    <r>
      <t>V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 xml:space="preserve"> 300 litros</t>
    </r>
  </si>
  <si>
    <t>L:a relación 2:1 -3:2</t>
  </si>
  <si>
    <r>
      <t>H=</t>
    </r>
    <r>
      <rPr>
        <sz val="11"/>
        <color theme="1"/>
        <rFont val="Calibri"/>
        <family val="2"/>
      </rPr>
      <t>≥</t>
    </r>
    <r>
      <rPr>
        <sz val="19.8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0,80</t>
    </r>
  </si>
  <si>
    <t xml:space="preserve">Q= </t>
  </si>
  <si>
    <t>Caudal máximo en L/s</t>
  </si>
  <si>
    <t xml:space="preserve">√∑𝑈𝐷𝐺= </t>
  </si>
  <si>
    <t>Suma de Todas las Unidades de Gasto para la trampa de grasa</t>
  </si>
  <si>
    <t xml:space="preserve">V = </t>
  </si>
  <si>
    <t>Volumen en Litros (L)</t>
  </si>
  <si>
    <t>Q= 0,3√10</t>
  </si>
  <si>
    <t>Q= 0,95 L/s</t>
  </si>
  <si>
    <t>t =</t>
  </si>
  <si>
    <t>Calculo del Q caudal que llega a la trampa de grasa</t>
  </si>
  <si>
    <t>Calculo del Volumen</t>
  </si>
  <si>
    <t>V= Q*t</t>
  </si>
  <si>
    <t>Q=V/t</t>
  </si>
  <si>
    <t>Tiempo de retención según tabla 3 minutos= 180 segundos</t>
  </si>
  <si>
    <t>V= 0.95L/s*180s</t>
  </si>
  <si>
    <t>V = 171 L</t>
  </si>
  <si>
    <t>Pretratamiento</t>
  </si>
  <si>
    <t>Demanda Biológica de Oxigeno a los 5 Días</t>
  </si>
  <si>
    <t>Parámetros</t>
  </si>
  <si>
    <t>Demanda Química de Oxigeno</t>
  </si>
  <si>
    <t>Lf= lodos frescos (litros/personas/días) = 1lt/día</t>
  </si>
  <si>
    <t>Raíces planta madre</t>
  </si>
  <si>
    <t>funciona bien cuando es única planta</t>
  </si>
  <si>
    <t>Ave del Paraíso</t>
  </si>
  <si>
    <t>Promedio de afluente residuales 120 a 160 L (Hab-d)</t>
  </si>
  <si>
    <t>Longitud del Humedal</t>
  </si>
  <si>
    <r>
      <t xml:space="preserve">Q=  Total Hab * Afluente L </t>
    </r>
    <r>
      <rPr>
        <sz val="14"/>
        <color theme="1"/>
        <rFont val="Calibri"/>
        <family val="2"/>
      </rPr>
      <t>→</t>
    </r>
    <r>
      <rPr>
        <sz val="14"/>
        <color theme="1"/>
        <rFont val="Calibri"/>
        <family val="2"/>
        <scheme val="minor"/>
      </rPr>
      <t>Total de afluente m</t>
    </r>
    <r>
      <rPr>
        <vertAlign val="superscript"/>
        <sz val="14"/>
        <color theme="1"/>
        <rFont val="Calibri"/>
        <family val="2"/>
        <scheme val="minor"/>
      </rPr>
      <t>3</t>
    </r>
    <r>
      <rPr>
        <sz val="14"/>
        <color theme="1"/>
        <rFont val="Calibri"/>
        <family val="2"/>
        <scheme val="minor"/>
      </rPr>
      <t>/d</t>
    </r>
  </si>
  <si>
    <r>
      <t>Directriz danesa Área del humedal 5 m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/hab</t>
    </r>
  </si>
  <si>
    <t>relación longitud-ancho entre 2: 1 y 4: 1</t>
  </si>
  <si>
    <t>Ancho</t>
  </si>
  <si>
    <t xml:space="preserve">Recomendación dividir en dos Humedales </t>
  </si>
  <si>
    <t>Pre Diseño de Humedales Construidos Flujo Horizontal Subsuperficial con parámetros estándar</t>
  </si>
  <si>
    <t>Habitantes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</si>
</sst>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.2"/>
      <color theme="1"/>
      <name val="Calibri"/>
      <family val="2"/>
    </font>
    <font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</font>
    <font>
      <vertAlign val="subscript"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9.8"/>
      <color theme="1"/>
      <name val="Calibri"/>
      <family val="2"/>
    </font>
    <font>
      <sz val="14"/>
      <color theme="1"/>
      <name val="Calibri"/>
      <family val="2"/>
    </font>
    <font>
      <vertAlign val="superscript"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0" borderId="0" xfId="0" applyNumberFormat="1"/>
    <xf numFmtId="49" fontId="0" fillId="0" borderId="0" xfId="0" applyNumberFormat="1"/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2" fontId="4" fillId="6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="136" zoomScaleNormal="136" workbookViewId="0">
      <selection activeCell="C2" sqref="C2:D2"/>
    </sheetView>
  </sheetViews>
  <sheetFormatPr baseColWidth="10" defaultRowHeight="15" x14ac:dyDescent="0.25"/>
  <cols>
    <col min="1" max="1" width="12.5703125" style="1" customWidth="1"/>
    <col min="2" max="2" width="17" style="1" customWidth="1"/>
    <col min="3" max="3" width="17.140625" style="1" customWidth="1"/>
    <col min="4" max="4" width="17" style="1" customWidth="1"/>
    <col min="5" max="16384" width="11.42578125" style="1"/>
  </cols>
  <sheetData>
    <row r="1" spans="1:4" ht="22.5" customHeight="1" x14ac:dyDescent="0.25">
      <c r="A1" s="47" t="s">
        <v>147</v>
      </c>
      <c r="B1" s="47"/>
      <c r="C1" s="47"/>
      <c r="D1" s="47"/>
    </row>
    <row r="2" spans="1:4" x14ac:dyDescent="0.25">
      <c r="A2" s="49" t="s">
        <v>43</v>
      </c>
      <c r="B2" s="49"/>
      <c r="C2" s="49" t="s">
        <v>44</v>
      </c>
      <c r="D2" s="49"/>
    </row>
    <row r="3" spans="1:4" x14ac:dyDescent="0.25">
      <c r="A3" s="48" t="s">
        <v>47</v>
      </c>
      <c r="B3" s="48"/>
      <c r="C3" s="16" t="s">
        <v>45</v>
      </c>
      <c r="D3" s="16" t="s">
        <v>46</v>
      </c>
    </row>
    <row r="4" spans="1:4" x14ac:dyDescent="0.25">
      <c r="A4" s="48" t="s">
        <v>48</v>
      </c>
      <c r="B4" s="48"/>
      <c r="C4" s="16" t="s">
        <v>48</v>
      </c>
      <c r="D4" s="16" t="s">
        <v>54</v>
      </c>
    </row>
    <row r="5" spans="1:4" x14ac:dyDescent="0.25">
      <c r="A5" s="48" t="s">
        <v>49</v>
      </c>
      <c r="B5" s="48"/>
      <c r="C5" s="2"/>
      <c r="D5" s="17" t="s">
        <v>51</v>
      </c>
    </row>
    <row r="6" spans="1:4" x14ac:dyDescent="0.25">
      <c r="A6" s="48" t="s">
        <v>53</v>
      </c>
      <c r="B6" s="48"/>
      <c r="C6" s="2"/>
      <c r="D6" s="17" t="s">
        <v>52</v>
      </c>
    </row>
    <row r="7" spans="1:4" x14ac:dyDescent="0.25">
      <c r="A7" s="48" t="s">
        <v>50</v>
      </c>
      <c r="B7" s="48"/>
      <c r="C7" s="2"/>
      <c r="D7" s="2"/>
    </row>
    <row r="10" spans="1:4" x14ac:dyDescent="0.25">
      <c r="A10" s="47" t="s">
        <v>129</v>
      </c>
      <c r="B10" s="47"/>
      <c r="C10" s="47"/>
      <c r="D10" s="47"/>
    </row>
    <row r="11" spans="1:4" x14ac:dyDescent="0.25">
      <c r="A11" s="14" t="s">
        <v>248</v>
      </c>
      <c r="B11" s="14" t="s">
        <v>149</v>
      </c>
      <c r="C11" s="14" t="s">
        <v>150</v>
      </c>
      <c r="D11" s="14" t="s">
        <v>151</v>
      </c>
    </row>
    <row r="12" spans="1:4" x14ac:dyDescent="0.25">
      <c r="A12" s="15" t="s">
        <v>130</v>
      </c>
      <c r="B12" s="15" t="s">
        <v>156</v>
      </c>
      <c r="C12" s="15" t="s">
        <v>157</v>
      </c>
      <c r="D12" s="15" t="s">
        <v>157</v>
      </c>
    </row>
    <row r="13" spans="1:4" x14ac:dyDescent="0.25">
      <c r="A13" s="15" t="s">
        <v>131</v>
      </c>
      <c r="B13" s="15" t="s">
        <v>156</v>
      </c>
      <c r="C13" s="15" t="s">
        <v>157</v>
      </c>
      <c r="D13" s="15" t="s">
        <v>158</v>
      </c>
    </row>
    <row r="14" spans="1:4" x14ac:dyDescent="0.25">
      <c r="A14" s="15" t="s">
        <v>132</v>
      </c>
      <c r="B14" s="15" t="s">
        <v>162</v>
      </c>
      <c r="C14" s="15" t="s">
        <v>156</v>
      </c>
      <c r="D14" s="15" t="s">
        <v>156</v>
      </c>
    </row>
    <row r="15" spans="1:4" x14ac:dyDescent="0.25">
      <c r="A15" s="15" t="s">
        <v>133</v>
      </c>
      <c r="B15" s="15" t="s">
        <v>163</v>
      </c>
      <c r="C15" s="15" t="s">
        <v>163</v>
      </c>
      <c r="D15" s="15" t="s">
        <v>159</v>
      </c>
    </row>
    <row r="16" spans="1:4" x14ac:dyDescent="0.25">
      <c r="A16" s="15" t="s">
        <v>134</v>
      </c>
      <c r="B16" s="28" t="s">
        <v>160</v>
      </c>
      <c r="C16" s="28" t="s">
        <v>164</v>
      </c>
      <c r="D16" s="28" t="s">
        <v>160</v>
      </c>
    </row>
    <row r="17" spans="1:4" x14ac:dyDescent="0.25">
      <c r="A17" s="15" t="s">
        <v>135</v>
      </c>
      <c r="B17" s="28" t="s">
        <v>161</v>
      </c>
      <c r="C17" s="28" t="s">
        <v>161</v>
      </c>
      <c r="D17" s="28" t="s">
        <v>161</v>
      </c>
    </row>
    <row r="19" spans="1:4" x14ac:dyDescent="0.25">
      <c r="A19" s="26" t="s">
        <v>138</v>
      </c>
    </row>
    <row r="20" spans="1:4" x14ac:dyDescent="0.25">
      <c r="A20" s="15" t="s">
        <v>136</v>
      </c>
      <c r="B20" s="46" t="s">
        <v>137</v>
      </c>
      <c r="C20" s="46"/>
      <c r="D20" s="46"/>
    </row>
    <row r="21" spans="1:4" x14ac:dyDescent="0.25">
      <c r="A21" s="15" t="s">
        <v>139</v>
      </c>
      <c r="B21" s="46" t="s">
        <v>247</v>
      </c>
      <c r="C21" s="46"/>
      <c r="D21" s="46"/>
    </row>
    <row r="22" spans="1:4" x14ac:dyDescent="0.25">
      <c r="A22" s="15" t="s">
        <v>101</v>
      </c>
      <c r="B22" s="46" t="s">
        <v>249</v>
      </c>
      <c r="C22" s="46"/>
      <c r="D22" s="46"/>
    </row>
    <row r="23" spans="1:4" x14ac:dyDescent="0.25">
      <c r="A23" s="15" t="s">
        <v>142</v>
      </c>
      <c r="B23" s="46" t="s">
        <v>199</v>
      </c>
      <c r="C23" s="46"/>
      <c r="D23" s="46"/>
    </row>
    <row r="24" spans="1:4" x14ac:dyDescent="0.25">
      <c r="A24" s="15" t="s">
        <v>143</v>
      </c>
      <c r="B24" s="46" t="s">
        <v>144</v>
      </c>
      <c r="C24" s="46"/>
      <c r="D24" s="46"/>
    </row>
    <row r="25" spans="1:4" x14ac:dyDescent="0.25">
      <c r="A25" s="15" t="s">
        <v>145</v>
      </c>
      <c r="B25" s="46" t="s">
        <v>146</v>
      </c>
      <c r="C25" s="46"/>
      <c r="D25" s="46"/>
    </row>
    <row r="26" spans="1:4" x14ac:dyDescent="0.25">
      <c r="A26" s="15" t="s">
        <v>148</v>
      </c>
      <c r="B26" s="46" t="s">
        <v>152</v>
      </c>
      <c r="C26" s="46"/>
      <c r="D26" s="46"/>
    </row>
    <row r="27" spans="1:4" x14ac:dyDescent="0.25">
      <c r="A27" s="15" t="s">
        <v>153</v>
      </c>
      <c r="B27" s="46" t="s">
        <v>154</v>
      </c>
      <c r="C27" s="46"/>
      <c r="D27" s="46"/>
    </row>
    <row r="28" spans="1:4" x14ac:dyDescent="0.25">
      <c r="A28" s="15" t="s">
        <v>151</v>
      </c>
      <c r="B28" s="46" t="s">
        <v>155</v>
      </c>
      <c r="C28" s="46"/>
      <c r="D28" s="46"/>
    </row>
    <row r="31" spans="1:4" x14ac:dyDescent="0.25">
      <c r="B31" s="1" t="s">
        <v>165</v>
      </c>
    </row>
  </sheetData>
  <mergeCells count="18">
    <mergeCell ref="A10:D10"/>
    <mergeCell ref="A5:B5"/>
    <mergeCell ref="A6:B6"/>
    <mergeCell ref="A7:B7"/>
    <mergeCell ref="A1:D1"/>
    <mergeCell ref="A2:B2"/>
    <mergeCell ref="C2:D2"/>
    <mergeCell ref="A3:B3"/>
    <mergeCell ref="A4:B4"/>
    <mergeCell ref="B25:D25"/>
    <mergeCell ref="B26:D26"/>
    <mergeCell ref="B27:D27"/>
    <mergeCell ref="B28:D28"/>
    <mergeCell ref="B20:D20"/>
    <mergeCell ref="B21:D21"/>
    <mergeCell ref="B22:D22"/>
    <mergeCell ref="B23:D23"/>
    <mergeCell ref="B24:D24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4" sqref="A4"/>
    </sheetView>
  </sheetViews>
  <sheetFormatPr baseColWidth="10" defaultRowHeight="15" x14ac:dyDescent="0.25"/>
  <cols>
    <col min="1" max="1" width="38" style="20" customWidth="1"/>
    <col min="2" max="2" width="34.5703125" style="20" customWidth="1"/>
    <col min="3" max="3" width="25.140625" style="20" customWidth="1"/>
    <col min="4" max="16384" width="11.42578125" style="20"/>
  </cols>
  <sheetData>
    <row r="1" spans="1:3" ht="24.95" customHeight="1" x14ac:dyDescent="0.25">
      <c r="A1" s="19" t="s">
        <v>78</v>
      </c>
      <c r="B1" s="19" t="s">
        <v>79</v>
      </c>
      <c r="C1" s="19" t="s">
        <v>80</v>
      </c>
    </row>
    <row r="2" spans="1:3" ht="24.95" customHeight="1" x14ac:dyDescent="0.25">
      <c r="A2" s="21" t="s">
        <v>81</v>
      </c>
      <c r="B2" s="21" t="s">
        <v>82</v>
      </c>
      <c r="C2" s="21" t="s">
        <v>251</v>
      </c>
    </row>
    <row r="3" spans="1:3" ht="24.95" customHeight="1" x14ac:dyDescent="0.25">
      <c r="A3" s="21" t="s">
        <v>83</v>
      </c>
      <c r="B3" s="21" t="s">
        <v>84</v>
      </c>
      <c r="C3" s="21"/>
    </row>
    <row r="4" spans="1:3" ht="24.95" customHeight="1" x14ac:dyDescent="0.25">
      <c r="A4" s="21" t="s">
        <v>85</v>
      </c>
      <c r="B4" s="21" t="s">
        <v>252</v>
      </c>
      <c r="C4" s="21" t="s">
        <v>86</v>
      </c>
    </row>
    <row r="5" spans="1:3" ht="24.95" customHeight="1" x14ac:dyDescent="0.25">
      <c r="A5" s="21" t="s">
        <v>87</v>
      </c>
      <c r="B5" s="21" t="s">
        <v>82</v>
      </c>
      <c r="C5" s="21" t="s">
        <v>88</v>
      </c>
    </row>
    <row r="6" spans="1:3" ht="24.95" customHeight="1" x14ac:dyDescent="0.25">
      <c r="A6" s="21" t="s">
        <v>90</v>
      </c>
      <c r="B6" s="21" t="s">
        <v>89</v>
      </c>
      <c r="C6" s="21"/>
    </row>
    <row r="7" spans="1:3" ht="24.95" customHeight="1" x14ac:dyDescent="0.25">
      <c r="A7" s="21" t="s">
        <v>253</v>
      </c>
      <c r="B7" s="21"/>
      <c r="C7" s="21" t="s">
        <v>91</v>
      </c>
    </row>
    <row r="8" spans="1:3" ht="24.95" customHeight="1" x14ac:dyDescent="0.25">
      <c r="A8" s="21" t="s">
        <v>92</v>
      </c>
      <c r="B8" s="21" t="s">
        <v>93</v>
      </c>
      <c r="C8" s="21" t="s">
        <v>94</v>
      </c>
    </row>
    <row r="9" spans="1:3" ht="24.95" customHeight="1" x14ac:dyDescent="0.25">
      <c r="A9" s="21" t="s">
        <v>95</v>
      </c>
      <c r="B9" s="21" t="s">
        <v>96</v>
      </c>
      <c r="C9" s="21" t="s">
        <v>97</v>
      </c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"/>
  <sheetViews>
    <sheetView topLeftCell="B1" workbookViewId="0">
      <selection activeCell="E18" sqref="E18"/>
    </sheetView>
  </sheetViews>
  <sheetFormatPr baseColWidth="10" defaultRowHeight="18.75" x14ac:dyDescent="0.25"/>
  <cols>
    <col min="1" max="1" width="11.42578125" style="38"/>
    <col min="2" max="2" width="71.85546875" style="38" customWidth="1"/>
    <col min="3" max="3" width="21.7109375" style="38" customWidth="1"/>
    <col min="4" max="4" width="24.7109375" style="38" customWidth="1"/>
    <col min="5" max="9" width="25.7109375" style="38" customWidth="1"/>
    <col min="10" max="16384" width="11.42578125" style="38"/>
  </cols>
  <sheetData>
    <row r="1" spans="2:9" ht="30.75" customHeight="1" x14ac:dyDescent="0.25">
      <c r="B1" s="59" t="s">
        <v>261</v>
      </c>
      <c r="C1" s="59"/>
      <c r="D1" s="59"/>
      <c r="E1" s="59"/>
      <c r="F1" s="59"/>
      <c r="G1" s="59"/>
      <c r="H1" s="59"/>
      <c r="I1" s="59"/>
    </row>
    <row r="2" spans="2:9" x14ac:dyDescent="0.25">
      <c r="B2" s="39" t="s">
        <v>262</v>
      </c>
      <c r="C2" s="40">
        <v>5</v>
      </c>
      <c r="D2" s="40">
        <v>10</v>
      </c>
      <c r="E2" s="40">
        <v>20</v>
      </c>
      <c r="F2" s="40">
        <v>30</v>
      </c>
      <c r="G2" s="40">
        <v>40</v>
      </c>
      <c r="H2" s="40">
        <v>50</v>
      </c>
      <c r="I2" s="40">
        <v>100</v>
      </c>
    </row>
    <row r="3" spans="2:9" x14ac:dyDescent="0.25">
      <c r="B3" s="39" t="s">
        <v>246</v>
      </c>
      <c r="C3" s="40" t="s">
        <v>62</v>
      </c>
      <c r="D3" s="40" t="s">
        <v>16</v>
      </c>
      <c r="E3" s="40" t="s">
        <v>16</v>
      </c>
      <c r="F3" s="40" t="s">
        <v>16</v>
      </c>
      <c r="G3" s="40" t="s">
        <v>16</v>
      </c>
      <c r="H3" s="40" t="s">
        <v>16</v>
      </c>
      <c r="I3" s="40" t="s">
        <v>16</v>
      </c>
    </row>
    <row r="4" spans="2:9" x14ac:dyDescent="0.25">
      <c r="B4" s="39" t="s">
        <v>254</v>
      </c>
      <c r="C4" s="40">
        <v>150</v>
      </c>
      <c r="D4" s="40">
        <v>150</v>
      </c>
      <c r="E4" s="40">
        <v>150</v>
      </c>
      <c r="F4" s="40">
        <v>150</v>
      </c>
      <c r="G4" s="40">
        <v>150</v>
      </c>
      <c r="H4" s="40">
        <v>150</v>
      </c>
      <c r="I4" s="40">
        <v>160</v>
      </c>
    </row>
    <row r="5" spans="2:9" ht="21" x14ac:dyDescent="0.25">
      <c r="B5" s="39" t="s">
        <v>256</v>
      </c>
      <c r="C5" s="40">
        <f t="shared" ref="C5:I5" si="0">C2*C4/1000</f>
        <v>0.75</v>
      </c>
      <c r="D5" s="40">
        <f t="shared" si="0"/>
        <v>1.5</v>
      </c>
      <c r="E5" s="40">
        <f t="shared" si="0"/>
        <v>3</v>
      </c>
      <c r="F5" s="40">
        <f t="shared" si="0"/>
        <v>4.5</v>
      </c>
      <c r="G5" s="40">
        <f t="shared" si="0"/>
        <v>6</v>
      </c>
      <c r="H5" s="40">
        <f t="shared" si="0"/>
        <v>7.5</v>
      </c>
      <c r="I5" s="40">
        <f t="shared" si="0"/>
        <v>16</v>
      </c>
    </row>
    <row r="6" spans="2:9" ht="21" x14ac:dyDescent="0.25">
      <c r="B6" s="44" t="s">
        <v>257</v>
      </c>
      <c r="C6" s="45">
        <f t="shared" ref="C6:I6" si="1">C2*5</f>
        <v>25</v>
      </c>
      <c r="D6" s="45">
        <f t="shared" si="1"/>
        <v>50</v>
      </c>
      <c r="E6" s="45">
        <f t="shared" si="1"/>
        <v>100</v>
      </c>
      <c r="F6" s="45">
        <f t="shared" si="1"/>
        <v>150</v>
      </c>
      <c r="G6" s="45">
        <f t="shared" si="1"/>
        <v>200</v>
      </c>
      <c r="H6" s="45">
        <f t="shared" si="1"/>
        <v>250</v>
      </c>
      <c r="I6" s="45">
        <f t="shared" si="1"/>
        <v>500</v>
      </c>
    </row>
    <row r="7" spans="2:9" x14ac:dyDescent="0.25">
      <c r="B7" s="39" t="s">
        <v>258</v>
      </c>
      <c r="C7" s="42">
        <v>3</v>
      </c>
      <c r="D7" s="42">
        <v>3</v>
      </c>
      <c r="E7" s="41">
        <v>3</v>
      </c>
      <c r="F7" s="41">
        <v>3</v>
      </c>
      <c r="G7" s="41">
        <v>4</v>
      </c>
      <c r="H7" s="41">
        <v>4</v>
      </c>
      <c r="I7" s="41">
        <v>4</v>
      </c>
    </row>
    <row r="8" spans="2:9" x14ac:dyDescent="0.25">
      <c r="B8" s="39" t="s">
        <v>259</v>
      </c>
      <c r="C8" s="40">
        <f t="shared" ref="C8:I8" si="2">SQRT(C6/C7)</f>
        <v>2.8867513459481291</v>
      </c>
      <c r="D8" s="40">
        <f t="shared" si="2"/>
        <v>4.0824829046386304</v>
      </c>
      <c r="E8" s="40">
        <f t="shared" si="2"/>
        <v>5.7735026918962582</v>
      </c>
      <c r="F8" s="40">
        <f t="shared" si="2"/>
        <v>7.0710678118654755</v>
      </c>
      <c r="G8" s="40">
        <f t="shared" si="2"/>
        <v>7.0710678118654755</v>
      </c>
      <c r="H8" s="40">
        <f t="shared" si="2"/>
        <v>7.9056941504209481</v>
      </c>
      <c r="I8" s="40">
        <f t="shared" si="2"/>
        <v>11.180339887498949</v>
      </c>
    </row>
    <row r="9" spans="2:9" x14ac:dyDescent="0.25">
      <c r="B9" s="39" t="s">
        <v>255</v>
      </c>
      <c r="C9" s="40">
        <f t="shared" ref="C9:I9" si="3">C8*C7</f>
        <v>8.6602540378443873</v>
      </c>
      <c r="D9" s="40">
        <f t="shared" si="3"/>
        <v>12.24744871391589</v>
      </c>
      <c r="E9" s="40">
        <f t="shared" si="3"/>
        <v>17.320508075688775</v>
      </c>
      <c r="F9" s="40">
        <f t="shared" si="3"/>
        <v>21.213203435596427</v>
      </c>
      <c r="G9" s="40">
        <f t="shared" si="3"/>
        <v>28.284271247461902</v>
      </c>
      <c r="H9" s="40">
        <f t="shared" si="3"/>
        <v>31.622776601683793</v>
      </c>
      <c r="I9" s="40">
        <f t="shared" si="3"/>
        <v>44.721359549995796</v>
      </c>
    </row>
    <row r="10" spans="2:9" x14ac:dyDescent="0.25">
      <c r="B10" s="44" t="s">
        <v>260</v>
      </c>
      <c r="H10" s="45">
        <f>H8/2</f>
        <v>3.9528470752104741</v>
      </c>
      <c r="I10" s="45">
        <f>I8/2</f>
        <v>5.5901699437494745</v>
      </c>
    </row>
    <row r="11" spans="2:9" x14ac:dyDescent="0.25">
      <c r="B11" s="43"/>
      <c r="H11" s="45">
        <f>H9/2</f>
        <v>15.811388300841896</v>
      </c>
      <c r="I11" s="45">
        <f>I9/2</f>
        <v>22.360679774997898</v>
      </c>
    </row>
  </sheetData>
  <mergeCells count="1">
    <mergeCell ref="B1:I1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"/>
  <sheetViews>
    <sheetView tabSelected="1" zoomScaleNormal="100" workbookViewId="0">
      <selection activeCell="B1" sqref="B1:I1"/>
    </sheetView>
  </sheetViews>
  <sheetFormatPr baseColWidth="10" defaultRowHeight="18.75" x14ac:dyDescent="0.25"/>
  <cols>
    <col min="1" max="1" width="11.42578125" style="38"/>
    <col min="2" max="2" width="71.85546875" style="38" customWidth="1"/>
    <col min="3" max="3" width="21.7109375" style="38" customWidth="1"/>
    <col min="4" max="4" width="24.7109375" style="38" customWidth="1"/>
    <col min="5" max="9" width="25.7109375" style="38" customWidth="1"/>
    <col min="10" max="16384" width="11.42578125" style="38"/>
  </cols>
  <sheetData>
    <row r="1" spans="2:9" ht="30.75" customHeight="1" x14ac:dyDescent="0.25">
      <c r="B1" s="59" t="s">
        <v>261</v>
      </c>
      <c r="C1" s="59"/>
      <c r="D1" s="59"/>
      <c r="E1" s="59"/>
      <c r="F1" s="59"/>
      <c r="G1" s="59"/>
      <c r="H1" s="59"/>
      <c r="I1" s="59"/>
    </row>
    <row r="2" spans="2:9" x14ac:dyDescent="0.25">
      <c r="B2" s="39" t="s">
        <v>262</v>
      </c>
      <c r="C2" s="40">
        <v>5</v>
      </c>
      <c r="D2" s="40">
        <v>10</v>
      </c>
      <c r="E2" s="40">
        <v>20</v>
      </c>
      <c r="F2" s="40">
        <v>30</v>
      </c>
      <c r="G2" s="40">
        <v>40</v>
      </c>
      <c r="H2" s="40">
        <v>50</v>
      </c>
      <c r="I2" s="40">
        <v>100</v>
      </c>
    </row>
    <row r="3" spans="2:9" x14ac:dyDescent="0.25">
      <c r="B3" s="39" t="s">
        <v>246</v>
      </c>
      <c r="C3" s="40" t="s">
        <v>62</v>
      </c>
      <c r="D3" s="40" t="s">
        <v>16</v>
      </c>
      <c r="E3" s="40" t="s">
        <v>16</v>
      </c>
      <c r="F3" s="40" t="s">
        <v>16</v>
      </c>
      <c r="G3" s="40" t="s">
        <v>16</v>
      </c>
      <c r="H3" s="40" t="s">
        <v>16</v>
      </c>
      <c r="I3" s="40" t="s">
        <v>16</v>
      </c>
    </row>
    <row r="4" spans="2:9" x14ac:dyDescent="0.25">
      <c r="B4" s="39" t="s">
        <v>254</v>
      </c>
      <c r="C4" s="40">
        <v>150</v>
      </c>
      <c r="D4" s="40">
        <v>150</v>
      </c>
      <c r="E4" s="40">
        <v>150</v>
      </c>
      <c r="F4" s="40">
        <v>150</v>
      </c>
      <c r="G4" s="40">
        <v>150</v>
      </c>
      <c r="H4" s="40">
        <v>150</v>
      </c>
      <c r="I4" s="40">
        <v>160</v>
      </c>
    </row>
    <row r="5" spans="2:9" ht="21" x14ac:dyDescent="0.25">
      <c r="B5" s="39" t="s">
        <v>256</v>
      </c>
      <c r="C5" s="40">
        <f t="shared" ref="C5:I5" si="0">C2*C4/1000</f>
        <v>0.75</v>
      </c>
      <c r="D5" s="40">
        <f t="shared" si="0"/>
        <v>1.5</v>
      </c>
      <c r="E5" s="40">
        <f t="shared" si="0"/>
        <v>3</v>
      </c>
      <c r="F5" s="40">
        <f t="shared" si="0"/>
        <v>4.5</v>
      </c>
      <c r="G5" s="40">
        <f t="shared" si="0"/>
        <v>6</v>
      </c>
      <c r="H5" s="40">
        <f t="shared" si="0"/>
        <v>7.5</v>
      </c>
      <c r="I5" s="40">
        <f t="shared" si="0"/>
        <v>16</v>
      </c>
    </row>
    <row r="6" spans="2:9" ht="21" x14ac:dyDescent="0.25">
      <c r="B6" s="44" t="s">
        <v>257</v>
      </c>
      <c r="C6" s="45">
        <f t="shared" ref="C6:I6" si="1">C2*5</f>
        <v>25</v>
      </c>
      <c r="D6" s="45">
        <f t="shared" si="1"/>
        <v>50</v>
      </c>
      <c r="E6" s="45">
        <f t="shared" si="1"/>
        <v>100</v>
      </c>
      <c r="F6" s="45">
        <f t="shared" si="1"/>
        <v>150</v>
      </c>
      <c r="G6" s="45">
        <f t="shared" si="1"/>
        <v>200</v>
      </c>
      <c r="H6" s="45">
        <f t="shared" si="1"/>
        <v>250</v>
      </c>
      <c r="I6" s="45">
        <f t="shared" si="1"/>
        <v>500</v>
      </c>
    </row>
    <row r="7" spans="2:9" x14ac:dyDescent="0.25">
      <c r="B7" s="39" t="s">
        <v>258</v>
      </c>
      <c r="C7" s="42">
        <v>3</v>
      </c>
      <c r="D7" s="42">
        <v>3</v>
      </c>
      <c r="E7" s="41">
        <v>3</v>
      </c>
      <c r="F7" s="41">
        <v>3</v>
      </c>
      <c r="G7" s="41">
        <v>4</v>
      </c>
      <c r="H7" s="41">
        <v>4</v>
      </c>
      <c r="I7" s="41">
        <v>4</v>
      </c>
    </row>
    <row r="8" spans="2:9" x14ac:dyDescent="0.25">
      <c r="B8" s="39" t="s">
        <v>259</v>
      </c>
      <c r="C8" s="40">
        <f t="shared" ref="C8:I8" si="2">SQRT(C6/C7)</f>
        <v>2.8867513459481291</v>
      </c>
      <c r="D8" s="40">
        <f t="shared" si="2"/>
        <v>4.0824829046386304</v>
      </c>
      <c r="E8" s="40">
        <f t="shared" si="2"/>
        <v>5.7735026918962582</v>
      </c>
      <c r="F8" s="40">
        <f t="shared" si="2"/>
        <v>7.0710678118654755</v>
      </c>
      <c r="G8" s="40">
        <f t="shared" si="2"/>
        <v>7.0710678118654755</v>
      </c>
      <c r="H8" s="40">
        <f t="shared" si="2"/>
        <v>7.9056941504209481</v>
      </c>
      <c r="I8" s="40">
        <f t="shared" si="2"/>
        <v>11.180339887498949</v>
      </c>
    </row>
    <row r="9" spans="2:9" x14ac:dyDescent="0.25">
      <c r="B9" s="39" t="s">
        <v>255</v>
      </c>
      <c r="C9" s="40">
        <f t="shared" ref="C9:I9" si="3">C8*C7</f>
        <v>8.6602540378443873</v>
      </c>
      <c r="D9" s="40">
        <f t="shared" si="3"/>
        <v>12.24744871391589</v>
      </c>
      <c r="E9" s="40">
        <f t="shared" si="3"/>
        <v>17.320508075688775</v>
      </c>
      <c r="F9" s="40">
        <f t="shared" si="3"/>
        <v>21.213203435596427</v>
      </c>
      <c r="G9" s="40">
        <f t="shared" si="3"/>
        <v>28.284271247461902</v>
      </c>
      <c r="H9" s="40">
        <f t="shared" si="3"/>
        <v>31.622776601683793</v>
      </c>
      <c r="I9" s="40">
        <f t="shared" si="3"/>
        <v>44.721359549995796</v>
      </c>
    </row>
    <row r="10" spans="2:9" x14ac:dyDescent="0.25">
      <c r="B10" s="44" t="s">
        <v>260</v>
      </c>
      <c r="H10" s="45">
        <f>H8/2</f>
        <v>3.9528470752104741</v>
      </c>
      <c r="I10" s="45">
        <f>I8/2</f>
        <v>5.5901699437494745</v>
      </c>
    </row>
    <row r="11" spans="2:9" x14ac:dyDescent="0.25">
      <c r="B11" s="43"/>
      <c r="H11" s="45">
        <f>H9/2</f>
        <v>15.811388300841896</v>
      </c>
      <c r="I11" s="45">
        <f>I9/2</f>
        <v>22.360679774997898</v>
      </c>
    </row>
  </sheetData>
  <mergeCells count="1">
    <mergeCell ref="B1:I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9"/>
  <sheetViews>
    <sheetView zoomScale="190" zoomScaleNormal="190" workbookViewId="0"/>
  </sheetViews>
  <sheetFormatPr baseColWidth="10" defaultRowHeight="15" x14ac:dyDescent="0.25"/>
  <cols>
    <col min="1" max="1" width="5.140625" style="1" customWidth="1"/>
    <col min="2" max="2" width="28.85546875" style="1" customWidth="1"/>
    <col min="3" max="3" width="59.5703125" style="1" customWidth="1"/>
    <col min="4" max="16384" width="11.42578125" style="1"/>
  </cols>
  <sheetData>
    <row r="1" spans="2:3" ht="25.5" customHeight="1" x14ac:dyDescent="0.25">
      <c r="B1" s="23" t="s">
        <v>166</v>
      </c>
      <c r="C1" s="23" t="s">
        <v>127</v>
      </c>
    </row>
    <row r="2" spans="2:3" x14ac:dyDescent="0.25">
      <c r="B2" s="48" t="s">
        <v>167</v>
      </c>
      <c r="C2" s="27" t="s">
        <v>108</v>
      </c>
    </row>
    <row r="3" spans="2:3" x14ac:dyDescent="0.25">
      <c r="B3" s="48"/>
      <c r="C3" s="27" t="s">
        <v>111</v>
      </c>
    </row>
    <row r="4" spans="2:3" x14ac:dyDescent="0.25">
      <c r="B4" s="48" t="s">
        <v>109</v>
      </c>
      <c r="C4" s="27" t="s">
        <v>168</v>
      </c>
    </row>
    <row r="5" spans="2:3" x14ac:dyDescent="0.25">
      <c r="B5" s="48"/>
      <c r="C5" s="27" t="s">
        <v>110</v>
      </c>
    </row>
    <row r="6" spans="2:3" x14ac:dyDescent="0.25">
      <c r="B6" s="48" t="s">
        <v>112</v>
      </c>
      <c r="C6" s="27" t="s">
        <v>169</v>
      </c>
    </row>
    <row r="7" spans="2:3" x14ac:dyDescent="0.25">
      <c r="B7" s="48"/>
      <c r="C7" s="27" t="s">
        <v>113</v>
      </c>
    </row>
    <row r="8" spans="2:3" x14ac:dyDescent="0.25">
      <c r="B8" s="48" t="s">
        <v>114</v>
      </c>
      <c r="C8" s="27" t="s">
        <v>117</v>
      </c>
    </row>
    <row r="9" spans="2:3" x14ac:dyDescent="0.25">
      <c r="B9" s="48"/>
      <c r="C9" s="27" t="s">
        <v>115</v>
      </c>
    </row>
    <row r="10" spans="2:3" x14ac:dyDescent="0.25">
      <c r="B10" s="48"/>
      <c r="C10" s="27" t="s">
        <v>113</v>
      </c>
    </row>
    <row r="11" spans="2:3" x14ac:dyDescent="0.25">
      <c r="B11" s="48" t="s">
        <v>116</v>
      </c>
      <c r="C11" s="27" t="s">
        <v>168</v>
      </c>
    </row>
    <row r="12" spans="2:3" x14ac:dyDescent="0.25">
      <c r="B12" s="48"/>
      <c r="C12" s="27" t="s">
        <v>118</v>
      </c>
    </row>
    <row r="13" spans="2:3" x14ac:dyDescent="0.25">
      <c r="B13" s="48"/>
      <c r="C13" s="27" t="s">
        <v>119</v>
      </c>
    </row>
    <row r="14" spans="2:3" x14ac:dyDescent="0.25">
      <c r="B14" s="48"/>
      <c r="C14" s="27" t="s">
        <v>120</v>
      </c>
    </row>
    <row r="15" spans="2:3" x14ac:dyDescent="0.25">
      <c r="B15" s="48" t="s">
        <v>121</v>
      </c>
      <c r="C15" s="27" t="s">
        <v>122</v>
      </c>
    </row>
    <row r="16" spans="2:3" x14ac:dyDescent="0.25">
      <c r="B16" s="48"/>
      <c r="C16" s="27" t="s">
        <v>113</v>
      </c>
    </row>
    <row r="17" spans="2:3" x14ac:dyDescent="0.25">
      <c r="B17" s="48"/>
      <c r="C17" s="27" t="s">
        <v>128</v>
      </c>
    </row>
    <row r="18" spans="2:3" x14ac:dyDescent="0.25">
      <c r="B18" s="48" t="s">
        <v>123</v>
      </c>
      <c r="C18" s="27" t="s">
        <v>124</v>
      </c>
    </row>
    <row r="19" spans="2:3" x14ac:dyDescent="0.25">
      <c r="B19" s="48"/>
      <c r="C19" s="27" t="s">
        <v>110</v>
      </c>
    </row>
  </sheetData>
  <mergeCells count="7">
    <mergeCell ref="B18:B19"/>
    <mergeCell ref="B2:B3"/>
    <mergeCell ref="B4:B5"/>
    <mergeCell ref="B6:B7"/>
    <mergeCell ref="B8:B10"/>
    <mergeCell ref="B11:B14"/>
    <mergeCell ref="B15:B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zoomScale="310" zoomScaleNormal="310" workbookViewId="0">
      <selection activeCell="B4" sqref="B4"/>
    </sheetView>
  </sheetViews>
  <sheetFormatPr baseColWidth="10" defaultRowHeight="15" x14ac:dyDescent="0.25"/>
  <cols>
    <col min="1" max="1" width="4.140625" customWidth="1"/>
    <col min="2" max="2" width="23" customWidth="1"/>
    <col min="3" max="3" width="13" customWidth="1"/>
    <col min="4" max="4" width="13.5703125" customWidth="1"/>
  </cols>
  <sheetData>
    <row r="1" spans="2:6" x14ac:dyDescent="0.25">
      <c r="B1" s="18" t="s">
        <v>55</v>
      </c>
      <c r="C1" s="18" t="s">
        <v>56</v>
      </c>
      <c r="D1" s="18" t="s">
        <v>57</v>
      </c>
      <c r="E1" s="18" t="s">
        <v>58</v>
      </c>
      <c r="F1" s="18" t="s">
        <v>59</v>
      </c>
    </row>
    <row r="2" spans="2:6" x14ac:dyDescent="0.25">
      <c r="B2" s="2" t="s">
        <v>60</v>
      </c>
      <c r="C2" s="2" t="s">
        <v>65</v>
      </c>
      <c r="D2" s="2" t="s">
        <v>65</v>
      </c>
      <c r="E2" s="2" t="s">
        <v>67</v>
      </c>
      <c r="F2" s="2" t="s">
        <v>71</v>
      </c>
    </row>
    <row r="3" spans="2:6" x14ac:dyDescent="0.25">
      <c r="B3" s="2" t="s">
        <v>61</v>
      </c>
      <c r="C3" s="2" t="s">
        <v>65</v>
      </c>
      <c r="D3" s="2" t="s">
        <v>65</v>
      </c>
      <c r="E3" s="2" t="s">
        <v>67</v>
      </c>
      <c r="F3" s="2" t="s">
        <v>71</v>
      </c>
    </row>
    <row r="4" spans="2:6" x14ac:dyDescent="0.25">
      <c r="B4" s="2" t="s">
        <v>62</v>
      </c>
      <c r="C4" s="2" t="s">
        <v>65</v>
      </c>
      <c r="D4" s="2" t="s">
        <v>65</v>
      </c>
      <c r="E4" s="2" t="s">
        <v>68</v>
      </c>
      <c r="F4" s="2" t="s">
        <v>71</v>
      </c>
    </row>
    <row r="5" spans="2:6" x14ac:dyDescent="0.25">
      <c r="B5" s="2" t="s">
        <v>63</v>
      </c>
      <c r="C5" s="2" t="s">
        <v>66</v>
      </c>
      <c r="D5" s="2" t="s">
        <v>65</v>
      </c>
      <c r="E5" s="2">
        <v>100</v>
      </c>
      <c r="F5" s="2" t="s">
        <v>71</v>
      </c>
    </row>
    <row r="6" spans="2:6" x14ac:dyDescent="0.25">
      <c r="B6" s="2" t="s">
        <v>64</v>
      </c>
      <c r="C6" s="2" t="s">
        <v>66</v>
      </c>
      <c r="D6" s="2" t="s">
        <v>65</v>
      </c>
      <c r="E6" s="2" t="s">
        <v>69</v>
      </c>
      <c r="F6" s="2" t="s">
        <v>72</v>
      </c>
    </row>
    <row r="7" spans="2:6" x14ac:dyDescent="0.25">
      <c r="B7" s="2" t="s">
        <v>73</v>
      </c>
      <c r="C7" s="2" t="s">
        <v>66</v>
      </c>
      <c r="D7" s="2" t="s">
        <v>65</v>
      </c>
      <c r="E7" s="2" t="s">
        <v>70</v>
      </c>
      <c r="F7" s="2" t="s">
        <v>72</v>
      </c>
    </row>
    <row r="8" spans="2:6" x14ac:dyDescent="0.25">
      <c r="B8" s="2" t="s">
        <v>74</v>
      </c>
      <c r="C8" s="2" t="s">
        <v>66</v>
      </c>
      <c r="D8" s="2" t="s">
        <v>65</v>
      </c>
      <c r="E8" s="2" t="s">
        <v>75</v>
      </c>
      <c r="F8" s="2" t="s">
        <v>72</v>
      </c>
    </row>
    <row r="9" spans="2:6" x14ac:dyDescent="0.25">
      <c r="B9" s="2" t="s">
        <v>76</v>
      </c>
      <c r="C9" s="2" t="s">
        <v>66</v>
      </c>
      <c r="D9" s="2" t="s">
        <v>65</v>
      </c>
      <c r="E9" s="2" t="s">
        <v>77</v>
      </c>
      <c r="F9" s="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zoomScale="136" zoomScaleNormal="136" zoomScaleSheetLayoutView="142" workbookViewId="0">
      <selection activeCell="B1" sqref="B1:E1"/>
    </sheetView>
  </sheetViews>
  <sheetFormatPr baseColWidth="10" defaultRowHeight="15" x14ac:dyDescent="0.25"/>
  <cols>
    <col min="1" max="1" width="6" customWidth="1"/>
    <col min="2" max="2" width="19.140625" customWidth="1"/>
    <col min="6" max="6" width="8.28515625" customWidth="1"/>
  </cols>
  <sheetData>
    <row r="1" spans="2:7" x14ac:dyDescent="0.25">
      <c r="B1" s="50" t="s">
        <v>16</v>
      </c>
      <c r="C1" s="51"/>
      <c r="D1" s="51"/>
      <c r="E1" s="52"/>
    </row>
    <row r="2" spans="2:7" ht="15.75" thickBot="1" x14ac:dyDescent="0.3">
      <c r="B2" s="53" t="s">
        <v>27</v>
      </c>
      <c r="C2" s="54"/>
      <c r="D2" s="54"/>
      <c r="E2" s="55"/>
    </row>
    <row r="3" spans="2:7" x14ac:dyDescent="0.25">
      <c r="B3" t="s">
        <v>0</v>
      </c>
    </row>
    <row r="5" spans="2:7" x14ac:dyDescent="0.25">
      <c r="B5" t="s">
        <v>1</v>
      </c>
    </row>
    <row r="7" spans="2:7" x14ac:dyDescent="0.25">
      <c r="B7" t="s">
        <v>2</v>
      </c>
    </row>
    <row r="9" spans="2:7" x14ac:dyDescent="0.25">
      <c r="B9" t="s">
        <v>4</v>
      </c>
    </row>
    <row r="11" spans="2:7" x14ac:dyDescent="0.25">
      <c r="B11" t="s">
        <v>3</v>
      </c>
    </row>
    <row r="13" spans="2:7" x14ac:dyDescent="0.25">
      <c r="B13" t="s">
        <v>250</v>
      </c>
    </row>
    <row r="15" spans="2:7" x14ac:dyDescent="0.25">
      <c r="B15" s="8" t="s">
        <v>6</v>
      </c>
      <c r="C15" s="8" t="s">
        <v>5</v>
      </c>
      <c r="D15" s="8" t="s">
        <v>7</v>
      </c>
      <c r="E15" s="8" t="s">
        <v>8</v>
      </c>
      <c r="F15" s="1"/>
      <c r="G15" s="1"/>
    </row>
    <row r="16" spans="2:7" x14ac:dyDescent="0.25">
      <c r="B16" s="2">
        <v>7</v>
      </c>
      <c r="C16" s="3">
        <v>160</v>
      </c>
      <c r="D16" s="3">
        <v>1</v>
      </c>
      <c r="E16" s="3">
        <v>100</v>
      </c>
      <c r="F16" s="1"/>
      <c r="G16" s="1"/>
    </row>
    <row r="17" spans="2:7" x14ac:dyDescent="0.25">
      <c r="B17" s="2" t="s">
        <v>9</v>
      </c>
      <c r="C17" s="3">
        <f>(1.3*B16)</f>
        <v>9.1</v>
      </c>
      <c r="D17" s="3">
        <f>(C16*D16)+(E16*D16)</f>
        <v>260</v>
      </c>
      <c r="E17" s="3"/>
      <c r="F17" s="1"/>
      <c r="G17" s="1"/>
    </row>
    <row r="18" spans="2:7" x14ac:dyDescent="0.25">
      <c r="B18" s="2" t="s">
        <v>9</v>
      </c>
      <c r="C18" s="3">
        <f>C17*D17</f>
        <v>2366</v>
      </c>
      <c r="D18" s="3" t="s">
        <v>10</v>
      </c>
      <c r="E18" s="3"/>
      <c r="F18" s="1"/>
      <c r="G18" s="1"/>
    </row>
    <row r="19" spans="2:7" x14ac:dyDescent="0.25">
      <c r="B19" s="2" t="s">
        <v>9</v>
      </c>
      <c r="C19" s="4">
        <f>C18/1000</f>
        <v>2.3660000000000001</v>
      </c>
      <c r="D19" s="3" t="s">
        <v>11</v>
      </c>
      <c r="E19" s="3"/>
      <c r="F19" s="1"/>
      <c r="G19" s="1"/>
    </row>
    <row r="21" spans="2:7" x14ac:dyDescent="0.25">
      <c r="B21" s="5" t="s">
        <v>12</v>
      </c>
    </row>
    <row r="22" spans="2:7" x14ac:dyDescent="0.25">
      <c r="B22" s="6" t="s">
        <v>13</v>
      </c>
    </row>
    <row r="23" spans="2:7" ht="15.75" thickBot="1" x14ac:dyDescent="0.3">
      <c r="B23" s="5" t="s">
        <v>14</v>
      </c>
    </row>
    <row r="24" spans="2:7" ht="15.75" thickBot="1" x14ac:dyDescent="0.3">
      <c r="B24" s="7" t="s">
        <v>15</v>
      </c>
    </row>
  </sheetData>
  <mergeCells count="2">
    <mergeCell ref="B1:E1"/>
    <mergeCell ref="B2:E2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workbookViewId="0">
      <selection activeCell="B19" sqref="B19"/>
    </sheetView>
  </sheetViews>
  <sheetFormatPr baseColWidth="10" defaultRowHeight="15" x14ac:dyDescent="0.25"/>
  <sheetData>
    <row r="1" spans="2:14" x14ac:dyDescent="0.25">
      <c r="B1" s="50" t="s">
        <v>16</v>
      </c>
      <c r="C1" s="51"/>
      <c r="D1" s="51"/>
      <c r="E1" s="52"/>
      <c r="H1" s="1"/>
      <c r="I1" s="1" t="s">
        <v>24</v>
      </c>
      <c r="J1" s="1"/>
      <c r="K1" s="1"/>
      <c r="L1" s="1"/>
      <c r="M1" s="1"/>
    </row>
    <row r="2" spans="2:14" ht="15.75" thickBot="1" x14ac:dyDescent="0.3">
      <c r="B2" s="53" t="s">
        <v>27</v>
      </c>
      <c r="C2" s="54"/>
      <c r="D2" s="54"/>
      <c r="E2" s="55"/>
      <c r="G2" t="s">
        <v>28</v>
      </c>
      <c r="H2" s="1"/>
      <c r="I2" s="1">
        <v>2</v>
      </c>
      <c r="J2" s="1"/>
      <c r="K2" s="1"/>
      <c r="L2" s="1"/>
      <c r="M2" s="1"/>
      <c r="N2" s="1"/>
    </row>
    <row r="3" spans="2:14" x14ac:dyDescent="0.25">
      <c r="B3" t="s">
        <v>0</v>
      </c>
      <c r="I3" s="1">
        <f>2*120</f>
        <v>240</v>
      </c>
      <c r="J3" s="13"/>
      <c r="K3" s="56"/>
      <c r="L3" s="56"/>
      <c r="M3" s="56"/>
      <c r="N3" s="56"/>
    </row>
    <row r="4" spans="2:14" x14ac:dyDescent="0.25">
      <c r="I4" s="1"/>
      <c r="J4" s="13"/>
      <c r="K4" s="56"/>
      <c r="L4" s="56"/>
      <c r="M4" s="56"/>
      <c r="N4" s="56"/>
    </row>
    <row r="5" spans="2:14" x14ac:dyDescent="0.25">
      <c r="B5" t="s">
        <v>1</v>
      </c>
      <c r="I5" s="12"/>
    </row>
    <row r="6" spans="2:14" x14ac:dyDescent="0.25">
      <c r="G6" t="s">
        <v>25</v>
      </c>
      <c r="H6">
        <v>300</v>
      </c>
      <c r="I6" s="9" t="s">
        <v>26</v>
      </c>
    </row>
    <row r="7" spans="2:14" x14ac:dyDescent="0.25">
      <c r="B7" t="s">
        <v>2</v>
      </c>
      <c r="G7" t="s">
        <v>25</v>
      </c>
      <c r="H7">
        <v>0.3</v>
      </c>
      <c r="I7" s="12" t="s">
        <v>11</v>
      </c>
    </row>
    <row r="8" spans="2:14" x14ac:dyDescent="0.25">
      <c r="H8" s="12"/>
    </row>
    <row r="9" spans="2:14" x14ac:dyDescent="0.25">
      <c r="B9" t="s">
        <v>4</v>
      </c>
      <c r="G9" t="s">
        <v>21</v>
      </c>
      <c r="H9">
        <v>0.8</v>
      </c>
      <c r="I9">
        <v>0.5</v>
      </c>
    </row>
    <row r="10" spans="2:14" x14ac:dyDescent="0.25">
      <c r="H10">
        <f>H9*I9</f>
        <v>0.4</v>
      </c>
    </row>
    <row r="11" spans="2:14" x14ac:dyDescent="0.25">
      <c r="B11" t="s">
        <v>3</v>
      </c>
    </row>
    <row r="13" spans="2:14" x14ac:dyDescent="0.25">
      <c r="B13" t="s">
        <v>250</v>
      </c>
    </row>
    <row r="15" spans="2:14" x14ac:dyDescent="0.25">
      <c r="B15" s="8" t="s">
        <v>6</v>
      </c>
      <c r="C15" s="8" t="s">
        <v>5</v>
      </c>
      <c r="D15" s="8" t="s">
        <v>7</v>
      </c>
      <c r="E15" s="8" t="s">
        <v>8</v>
      </c>
    </row>
    <row r="16" spans="2:14" x14ac:dyDescent="0.25">
      <c r="B16" s="2">
        <v>2</v>
      </c>
      <c r="C16" s="3">
        <v>160</v>
      </c>
      <c r="D16" s="3">
        <v>1</v>
      </c>
      <c r="E16" s="3">
        <v>100</v>
      </c>
    </row>
    <row r="17" spans="2:5" x14ac:dyDescent="0.25">
      <c r="B17" s="2" t="s">
        <v>9</v>
      </c>
      <c r="C17" s="3">
        <f>(1.3*B16)</f>
        <v>2.6</v>
      </c>
      <c r="D17" s="3">
        <f>(C16*D16)+(E16*D16)</f>
        <v>260</v>
      </c>
      <c r="E17" s="3"/>
    </row>
    <row r="18" spans="2:5" x14ac:dyDescent="0.25">
      <c r="B18" s="2" t="s">
        <v>9</v>
      </c>
      <c r="C18" s="3">
        <f>C17*D17</f>
        <v>676</v>
      </c>
      <c r="D18" s="3" t="s">
        <v>10</v>
      </c>
      <c r="E18" s="3"/>
    </row>
    <row r="19" spans="2:5" x14ac:dyDescent="0.25">
      <c r="B19" s="2" t="s">
        <v>9</v>
      </c>
      <c r="C19" s="3">
        <f>C18/1000</f>
        <v>0.67600000000000005</v>
      </c>
      <c r="D19" s="3" t="s">
        <v>11</v>
      </c>
      <c r="E19" s="3"/>
    </row>
    <row r="21" spans="2:5" x14ac:dyDescent="0.25">
      <c r="B21" s="5" t="s">
        <v>12</v>
      </c>
      <c r="D21" s="10" t="s">
        <v>17</v>
      </c>
    </row>
    <row r="22" spans="2:5" x14ac:dyDescent="0.25">
      <c r="B22" s="6" t="s">
        <v>13</v>
      </c>
      <c r="D22" s="11" t="s">
        <v>18</v>
      </c>
    </row>
    <row r="23" spans="2:5" ht="15.75" thickBot="1" x14ac:dyDescent="0.3">
      <c r="B23" s="5" t="s">
        <v>14</v>
      </c>
      <c r="D23" t="s">
        <v>19</v>
      </c>
      <c r="E23" s="12">
        <f>C19</f>
        <v>0.67600000000000005</v>
      </c>
    </row>
    <row r="24" spans="2:5" ht="15.75" thickBot="1" x14ac:dyDescent="0.3">
      <c r="B24" s="7" t="s">
        <v>15</v>
      </c>
      <c r="D24" t="s">
        <v>20</v>
      </c>
      <c r="E24" s="9">
        <v>0.8</v>
      </c>
    </row>
    <row r="25" spans="2:5" x14ac:dyDescent="0.25">
      <c r="D25" t="s">
        <v>22</v>
      </c>
      <c r="E25" s="12">
        <f>E23/E24</f>
        <v>0.84499999999999997</v>
      </c>
    </row>
    <row r="27" spans="2:5" x14ac:dyDescent="0.25">
      <c r="C27" t="s">
        <v>23</v>
      </c>
      <c r="D27">
        <v>1</v>
      </c>
      <c r="E27">
        <v>1</v>
      </c>
    </row>
    <row r="28" spans="2:5" x14ac:dyDescent="0.25">
      <c r="D28">
        <f>D27*E27</f>
        <v>1</v>
      </c>
    </row>
  </sheetData>
  <mergeCells count="5">
    <mergeCell ref="B1:E1"/>
    <mergeCell ref="B2:E2"/>
    <mergeCell ref="K3:L3"/>
    <mergeCell ref="M3:N3"/>
    <mergeCell ref="K4:N4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="180" zoomScaleNormal="180" workbookViewId="0">
      <selection activeCell="D36" sqref="D36"/>
    </sheetView>
  </sheetViews>
  <sheetFormatPr baseColWidth="10" defaultRowHeight="15" x14ac:dyDescent="0.25"/>
  <cols>
    <col min="1" max="1" width="30" style="1" customWidth="1"/>
    <col min="2" max="5" width="11.42578125" style="1"/>
    <col min="6" max="6" width="17.28515625" style="1" customWidth="1"/>
    <col min="7" max="7" width="14.85546875" style="1" customWidth="1"/>
    <col min="8" max="8" width="14.28515625" style="1" customWidth="1"/>
    <col min="9" max="9" width="15.140625" style="1" customWidth="1"/>
    <col min="10" max="16384" width="11.42578125" style="1"/>
  </cols>
  <sheetData>
    <row r="1" spans="1:9" ht="29.25" customHeight="1" x14ac:dyDescent="0.25">
      <c r="A1" s="58" t="s">
        <v>29</v>
      </c>
      <c r="B1" s="58"/>
      <c r="C1" s="58"/>
      <c r="D1" s="58"/>
      <c r="F1" s="59" t="s">
        <v>220</v>
      </c>
      <c r="G1" s="59"/>
      <c r="H1" s="59"/>
      <c r="I1" s="59"/>
    </row>
    <row r="2" spans="1:9" ht="24.75" customHeight="1" x14ac:dyDescent="0.25">
      <c r="A2" s="30" t="s">
        <v>30</v>
      </c>
      <c r="B2" s="30" t="s">
        <v>217</v>
      </c>
      <c r="C2" s="30" t="s">
        <v>31</v>
      </c>
      <c r="D2" s="30" t="s">
        <v>35</v>
      </c>
      <c r="F2" s="48" t="s">
        <v>221</v>
      </c>
      <c r="G2" s="48"/>
      <c r="H2" s="60" t="s">
        <v>222</v>
      </c>
      <c r="I2" s="60"/>
    </row>
    <row r="3" spans="1:9" x14ac:dyDescent="0.25">
      <c r="A3" s="30" t="s">
        <v>32</v>
      </c>
      <c r="B3" s="30">
        <v>1</v>
      </c>
      <c r="C3" s="30">
        <v>1</v>
      </c>
      <c r="D3" s="30">
        <f>B3*C3</f>
        <v>1</v>
      </c>
      <c r="F3" s="48">
        <v>3</v>
      </c>
      <c r="G3" s="48"/>
      <c r="H3" s="57" t="s">
        <v>223</v>
      </c>
      <c r="I3" s="57"/>
    </row>
    <row r="4" spans="1:9" x14ac:dyDescent="0.25">
      <c r="A4" s="30" t="s">
        <v>33</v>
      </c>
      <c r="B4" s="30">
        <v>1</v>
      </c>
      <c r="C4" s="30">
        <v>2</v>
      </c>
      <c r="D4" s="30">
        <f t="shared" ref="D4:D13" si="0">B4*C4</f>
        <v>2</v>
      </c>
      <c r="F4" s="48">
        <v>4</v>
      </c>
      <c r="G4" s="48"/>
      <c r="H4" s="57" t="s">
        <v>224</v>
      </c>
      <c r="I4" s="57"/>
    </row>
    <row r="5" spans="1:9" x14ac:dyDescent="0.25">
      <c r="A5" s="30" t="s">
        <v>36</v>
      </c>
      <c r="B5" s="30"/>
      <c r="C5" s="30"/>
      <c r="D5" s="30">
        <f t="shared" si="0"/>
        <v>0</v>
      </c>
      <c r="F5" s="48">
        <v>5</v>
      </c>
      <c r="G5" s="48"/>
      <c r="H5" s="57" t="s">
        <v>225</v>
      </c>
      <c r="I5" s="57"/>
    </row>
    <row r="6" spans="1:9" x14ac:dyDescent="0.25">
      <c r="A6" s="30" t="s">
        <v>34</v>
      </c>
      <c r="B6" s="30">
        <v>1</v>
      </c>
      <c r="C6" s="30">
        <v>3</v>
      </c>
      <c r="D6" s="30">
        <f t="shared" si="0"/>
        <v>3</v>
      </c>
    </row>
    <row r="7" spans="1:9" x14ac:dyDescent="0.25">
      <c r="A7" s="30" t="s">
        <v>219</v>
      </c>
      <c r="B7" s="30"/>
      <c r="C7" s="30">
        <v>3</v>
      </c>
      <c r="D7" s="30">
        <f t="shared" si="0"/>
        <v>0</v>
      </c>
    </row>
    <row r="8" spans="1:9" x14ac:dyDescent="0.25">
      <c r="A8" s="30" t="s">
        <v>37</v>
      </c>
      <c r="B8" s="30">
        <v>1</v>
      </c>
      <c r="C8" s="30">
        <v>4</v>
      </c>
      <c r="D8" s="30">
        <f t="shared" si="0"/>
        <v>4</v>
      </c>
    </row>
    <row r="9" spans="1:9" x14ac:dyDescent="0.25">
      <c r="A9" s="30" t="s">
        <v>38</v>
      </c>
      <c r="B9" s="30"/>
      <c r="C9" s="30">
        <v>3</v>
      </c>
      <c r="D9" s="30">
        <f t="shared" si="0"/>
        <v>0</v>
      </c>
    </row>
    <row r="10" spans="1:9" x14ac:dyDescent="0.25">
      <c r="A10" s="30" t="s">
        <v>218</v>
      </c>
      <c r="B10" s="30"/>
      <c r="C10" s="30">
        <v>3</v>
      </c>
      <c r="D10" s="30">
        <f t="shared" si="0"/>
        <v>0</v>
      </c>
    </row>
    <row r="11" spans="1:9" x14ac:dyDescent="0.25">
      <c r="A11" s="30" t="s">
        <v>39</v>
      </c>
      <c r="B11" s="30"/>
      <c r="C11" s="30">
        <v>2</v>
      </c>
      <c r="D11" s="30">
        <f t="shared" si="0"/>
        <v>0</v>
      </c>
    </row>
    <row r="12" spans="1:9" x14ac:dyDescent="0.25">
      <c r="A12" s="30" t="s">
        <v>40</v>
      </c>
      <c r="B12" s="30"/>
      <c r="C12" s="30">
        <v>1</v>
      </c>
      <c r="D12" s="30">
        <f t="shared" si="0"/>
        <v>0</v>
      </c>
    </row>
    <row r="13" spans="1:9" x14ac:dyDescent="0.25">
      <c r="A13" s="30" t="s">
        <v>41</v>
      </c>
      <c r="B13" s="30"/>
      <c r="C13" s="30">
        <v>3</v>
      </c>
      <c r="D13" s="30">
        <f t="shared" si="0"/>
        <v>0</v>
      </c>
    </row>
    <row r="14" spans="1:9" x14ac:dyDescent="0.25">
      <c r="A14" s="30"/>
      <c r="B14" s="30"/>
      <c r="C14" s="30"/>
      <c r="D14" s="30"/>
    </row>
    <row r="15" spans="1:9" x14ac:dyDescent="0.25">
      <c r="A15" s="30" t="s">
        <v>42</v>
      </c>
      <c r="B15" s="30">
        <f>SUM(B3:B13)</f>
        <v>4</v>
      </c>
      <c r="C15" s="30"/>
      <c r="D15" s="30">
        <f>SUM(D3:D13)</f>
        <v>10</v>
      </c>
    </row>
    <row r="17" spans="1:6" x14ac:dyDescent="0.25">
      <c r="A17" s="25" t="s">
        <v>239</v>
      </c>
    </row>
    <row r="19" spans="1:6" x14ac:dyDescent="0.25">
      <c r="A19" s="26" t="s">
        <v>226</v>
      </c>
      <c r="B19" s="1" t="s">
        <v>236</v>
      </c>
      <c r="C19" s="1" t="s">
        <v>237</v>
      </c>
    </row>
    <row r="20" spans="1:6" x14ac:dyDescent="0.25">
      <c r="A20" s="31" t="s">
        <v>230</v>
      </c>
      <c r="B20" s="46" t="s">
        <v>231</v>
      </c>
      <c r="C20" s="46"/>
      <c r="D20" s="46"/>
      <c r="E20" s="46"/>
      <c r="F20" s="46"/>
    </row>
    <row r="21" spans="1:6" x14ac:dyDescent="0.25">
      <c r="A21" s="31" t="s">
        <v>232</v>
      </c>
      <c r="B21" s="46" t="s">
        <v>233</v>
      </c>
      <c r="C21" s="46"/>
      <c r="D21" s="46"/>
      <c r="E21" s="46"/>
      <c r="F21" s="46"/>
    </row>
    <row r="22" spans="1:6" x14ac:dyDescent="0.25">
      <c r="A22" s="31" t="s">
        <v>234</v>
      </c>
      <c r="B22" s="46" t="s">
        <v>235</v>
      </c>
      <c r="C22" s="46"/>
      <c r="D22" s="46"/>
      <c r="E22" s="46"/>
      <c r="F22" s="46"/>
    </row>
    <row r="23" spans="1:6" x14ac:dyDescent="0.25">
      <c r="A23" s="31" t="s">
        <v>238</v>
      </c>
      <c r="B23" s="61" t="s">
        <v>243</v>
      </c>
      <c r="C23" s="62"/>
      <c r="D23" s="62"/>
      <c r="E23" s="62"/>
      <c r="F23" s="62"/>
    </row>
    <row r="24" spans="1:6" x14ac:dyDescent="0.25">
      <c r="A24" s="37" t="s">
        <v>227</v>
      </c>
    </row>
    <row r="25" spans="1:6" x14ac:dyDescent="0.25">
      <c r="A25" s="31" t="s">
        <v>228</v>
      </c>
    </row>
    <row r="26" spans="1:6" ht="17.25" customHeight="1" x14ac:dyDescent="0.25">
      <c r="A26" s="31" t="s">
        <v>229</v>
      </c>
    </row>
    <row r="28" spans="1:6" x14ac:dyDescent="0.25">
      <c r="A28" s="26" t="s">
        <v>240</v>
      </c>
    </row>
    <row r="29" spans="1:6" x14ac:dyDescent="0.25">
      <c r="A29" s="1" t="s">
        <v>242</v>
      </c>
    </row>
    <row r="30" spans="1:6" x14ac:dyDescent="0.25">
      <c r="A30" s="1" t="s">
        <v>241</v>
      </c>
    </row>
    <row r="31" spans="1:6" x14ac:dyDescent="0.25">
      <c r="A31" s="1" t="s">
        <v>244</v>
      </c>
    </row>
    <row r="32" spans="1:6" x14ac:dyDescent="0.25">
      <c r="A32" s="1" t="s">
        <v>245</v>
      </c>
      <c r="B32" s="37" t="s">
        <v>227</v>
      </c>
    </row>
  </sheetData>
  <mergeCells count="14">
    <mergeCell ref="B20:F20"/>
    <mergeCell ref="B21:F21"/>
    <mergeCell ref="B22:F22"/>
    <mergeCell ref="B23:F23"/>
    <mergeCell ref="F4:G4"/>
    <mergeCell ref="F5:G5"/>
    <mergeCell ref="H3:I3"/>
    <mergeCell ref="H4:I4"/>
    <mergeCell ref="H5:I5"/>
    <mergeCell ref="A1:D1"/>
    <mergeCell ref="F1:I1"/>
    <mergeCell ref="F2:G2"/>
    <mergeCell ref="H2:I2"/>
    <mergeCell ref="F3:G3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"/>
  <sheetViews>
    <sheetView zoomScaleNormal="100" workbookViewId="0">
      <selection activeCell="E6" sqref="E6"/>
    </sheetView>
  </sheetViews>
  <sheetFormatPr baseColWidth="10" defaultColWidth="21.28515625" defaultRowHeight="48" customHeight="1" x14ac:dyDescent="0.25"/>
  <cols>
    <col min="1" max="1" width="10.140625" style="20" customWidth="1"/>
    <col min="2" max="3" width="21.28515625" style="20"/>
    <col min="4" max="4" width="21.5703125" style="20" customWidth="1"/>
    <col min="5" max="5" width="33.28515625" style="20" customWidth="1"/>
    <col min="6" max="16384" width="21.28515625" style="20"/>
  </cols>
  <sheetData>
    <row r="1" spans="2:5" ht="48" customHeight="1" x14ac:dyDescent="0.25">
      <c r="B1" s="19" t="s">
        <v>177</v>
      </c>
      <c r="C1" s="19" t="s">
        <v>189</v>
      </c>
      <c r="D1" s="19" t="s">
        <v>190</v>
      </c>
      <c r="E1" s="19" t="s">
        <v>178</v>
      </c>
    </row>
    <row r="2" spans="2:5" ht="24" customHeight="1" x14ac:dyDescent="0.25">
      <c r="B2" s="24" t="s">
        <v>179</v>
      </c>
      <c r="C2" s="24" t="s">
        <v>180</v>
      </c>
      <c r="D2" s="24">
        <v>4</v>
      </c>
      <c r="E2" s="24" t="s">
        <v>181</v>
      </c>
    </row>
    <row r="3" spans="2:5" ht="21" customHeight="1" x14ac:dyDescent="0.25">
      <c r="B3" s="60" t="s">
        <v>182</v>
      </c>
      <c r="C3" s="24" t="s">
        <v>183</v>
      </c>
      <c r="D3" s="24">
        <v>5</v>
      </c>
      <c r="E3" s="60" t="s">
        <v>184</v>
      </c>
    </row>
    <row r="4" spans="2:5" ht="21" customHeight="1" x14ac:dyDescent="0.25">
      <c r="B4" s="60"/>
      <c r="C4" s="24" t="s">
        <v>180</v>
      </c>
      <c r="D4" s="24">
        <v>3</v>
      </c>
      <c r="E4" s="60"/>
    </row>
    <row r="5" spans="2:5" ht="24" customHeight="1" x14ac:dyDescent="0.25">
      <c r="B5" s="24" t="s">
        <v>185</v>
      </c>
      <c r="C5" s="24" t="s">
        <v>180</v>
      </c>
      <c r="D5" s="24">
        <v>4</v>
      </c>
      <c r="E5" s="24" t="s">
        <v>186</v>
      </c>
    </row>
    <row r="6" spans="2:5" ht="23.25" customHeight="1" x14ac:dyDescent="0.25">
      <c r="B6" s="24" t="s">
        <v>191</v>
      </c>
      <c r="C6" s="24" t="s">
        <v>187</v>
      </c>
      <c r="D6" s="24">
        <v>2</v>
      </c>
      <c r="E6" s="24" t="s">
        <v>188</v>
      </c>
    </row>
  </sheetData>
  <mergeCells count="2">
    <mergeCell ref="B3:B4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zoomScaleNormal="100" zoomScalePageLayoutView="170" workbookViewId="0">
      <selection activeCell="F22" sqref="F22"/>
    </sheetView>
  </sheetViews>
  <sheetFormatPr baseColWidth="10" defaultRowHeight="15" x14ac:dyDescent="0.25"/>
  <cols>
    <col min="3" max="3" width="18.5703125" customWidth="1"/>
    <col min="6" max="6" width="17.28515625" customWidth="1"/>
    <col min="7" max="7" width="18.5703125" customWidth="1"/>
  </cols>
  <sheetData>
    <row r="1" spans="2:8" ht="30" customHeight="1" x14ac:dyDescent="0.25">
      <c r="B1" s="63" t="s">
        <v>98</v>
      </c>
      <c r="C1" s="64"/>
      <c r="D1" s="63" t="s">
        <v>172</v>
      </c>
      <c r="E1" s="64"/>
      <c r="F1" s="63" t="s">
        <v>104</v>
      </c>
      <c r="G1" s="64"/>
      <c r="H1" s="20"/>
    </row>
    <row r="2" spans="2:8" ht="30" x14ac:dyDescent="0.25">
      <c r="B2" s="24" t="s">
        <v>99</v>
      </c>
      <c r="C2" s="24" t="s">
        <v>100</v>
      </c>
      <c r="D2" s="24" t="s">
        <v>140</v>
      </c>
      <c r="E2" s="24" t="s">
        <v>101</v>
      </c>
      <c r="F2" s="24" t="s">
        <v>106</v>
      </c>
      <c r="G2" s="24" t="s">
        <v>173</v>
      </c>
      <c r="H2" s="20"/>
    </row>
    <row r="3" spans="2:8" ht="27" customHeight="1" x14ac:dyDescent="0.25">
      <c r="B3" s="24" t="s">
        <v>215</v>
      </c>
      <c r="C3" s="24" t="s">
        <v>174</v>
      </c>
      <c r="D3" s="29" t="s">
        <v>170</v>
      </c>
      <c r="E3" s="22" t="s">
        <v>170</v>
      </c>
      <c r="F3" s="22" t="s">
        <v>170</v>
      </c>
      <c r="G3" s="22" t="s">
        <v>170</v>
      </c>
      <c r="H3" s="20"/>
    </row>
    <row r="4" spans="2:8" ht="18" x14ac:dyDescent="0.25">
      <c r="B4" s="24" t="s">
        <v>216</v>
      </c>
      <c r="C4" s="24" t="s">
        <v>171</v>
      </c>
      <c r="D4" s="24" t="s">
        <v>102</v>
      </c>
      <c r="E4" s="24" t="s">
        <v>103</v>
      </c>
      <c r="F4" s="24" t="s">
        <v>105</v>
      </c>
      <c r="G4" s="24" t="s">
        <v>107</v>
      </c>
      <c r="H4" s="20"/>
    </row>
    <row r="5" spans="2:8" x14ac:dyDescent="0.25">
      <c r="B5" s="20"/>
      <c r="C5" s="20"/>
      <c r="D5" s="20"/>
      <c r="E5" s="20"/>
      <c r="F5" s="20"/>
      <c r="G5" s="20"/>
      <c r="H5" s="20"/>
    </row>
    <row r="6" spans="2:8" x14ac:dyDescent="0.25">
      <c r="B6" s="20"/>
      <c r="C6" s="20"/>
      <c r="D6" s="20"/>
      <c r="E6" s="20"/>
      <c r="F6" s="20"/>
      <c r="G6" s="20"/>
      <c r="H6" s="20"/>
    </row>
    <row r="7" spans="2:8" ht="25.5" customHeight="1" x14ac:dyDescent="0.25">
      <c r="B7" s="24" t="s">
        <v>141</v>
      </c>
      <c r="C7" s="60" t="s">
        <v>175</v>
      </c>
      <c r="D7" s="60"/>
      <c r="E7" s="60"/>
      <c r="F7" s="20"/>
      <c r="G7" s="20"/>
      <c r="H7" s="20"/>
    </row>
    <row r="8" spans="2:8" ht="24" customHeight="1" x14ac:dyDescent="0.25">
      <c r="B8" s="24" t="s">
        <v>101</v>
      </c>
      <c r="C8" s="60" t="s">
        <v>176</v>
      </c>
      <c r="D8" s="60"/>
      <c r="E8" s="60"/>
      <c r="F8" s="20"/>
      <c r="G8" s="20"/>
      <c r="H8" s="20"/>
    </row>
    <row r="9" spans="2:8" x14ac:dyDescent="0.25">
      <c r="B9" s="25" t="s">
        <v>126</v>
      </c>
      <c r="C9" s="1"/>
      <c r="D9" s="1"/>
      <c r="E9" s="1"/>
      <c r="F9" s="1"/>
      <c r="G9" s="1"/>
    </row>
    <row r="10" spans="2:8" x14ac:dyDescent="0.25">
      <c r="B10" s="25" t="s">
        <v>125</v>
      </c>
      <c r="C10" s="1"/>
      <c r="D10" s="1"/>
      <c r="E10" s="1"/>
      <c r="F10" s="1"/>
      <c r="G10" s="1"/>
    </row>
  </sheetData>
  <mergeCells count="5">
    <mergeCell ref="B1:C1"/>
    <mergeCell ref="D1:E1"/>
    <mergeCell ref="F1:G1"/>
    <mergeCell ref="C7:E7"/>
    <mergeCell ref="C8:E8"/>
  </mergeCells>
  <pageMargins left="0.7" right="0.7" top="0.75" bottom="0.75" header="0.3" footer="0.3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50" zoomScaleNormal="150" workbookViewId="0">
      <selection activeCell="B9" sqref="B9"/>
    </sheetView>
  </sheetViews>
  <sheetFormatPr baseColWidth="10" defaultColWidth="15.42578125" defaultRowHeight="51" customHeight="1" x14ac:dyDescent="0.25"/>
  <cols>
    <col min="1" max="1" width="6.85546875" style="32" customWidth="1"/>
    <col min="2" max="2" width="32.42578125" style="32" customWidth="1"/>
    <col min="3" max="16384" width="15.42578125" style="32"/>
  </cols>
  <sheetData>
    <row r="1" spans="1:6" ht="51" customHeight="1" x14ac:dyDescent="0.25">
      <c r="A1" s="33"/>
      <c r="B1" s="65" t="s">
        <v>192</v>
      </c>
      <c r="C1" s="65"/>
      <c r="D1" s="65"/>
      <c r="E1" s="65"/>
      <c r="F1" s="65"/>
    </row>
    <row r="2" spans="1:6" ht="36" customHeight="1" x14ac:dyDescent="0.25">
      <c r="B2" s="35" t="s">
        <v>193</v>
      </c>
      <c r="C2" s="35" t="s">
        <v>183</v>
      </c>
      <c r="D2" s="35" t="s">
        <v>180</v>
      </c>
      <c r="E2" s="35" t="s">
        <v>194</v>
      </c>
      <c r="F2" s="35" t="s">
        <v>195</v>
      </c>
    </row>
    <row r="3" spans="1:6" s="34" customFormat="1" ht="35.1" customHeight="1" x14ac:dyDescent="0.25">
      <c r="B3" s="36" t="s">
        <v>196</v>
      </c>
      <c r="C3" s="36" t="s">
        <v>202</v>
      </c>
      <c r="D3" s="36" t="s">
        <v>202</v>
      </c>
      <c r="E3" s="36" t="s">
        <v>203</v>
      </c>
      <c r="F3" s="36" t="s">
        <v>204</v>
      </c>
    </row>
    <row r="4" spans="1:6" s="34" customFormat="1" ht="35.1" customHeight="1" x14ac:dyDescent="0.25">
      <c r="B4" s="36" t="s">
        <v>109</v>
      </c>
      <c r="C4" s="36" t="s">
        <v>205</v>
      </c>
      <c r="D4" s="36" t="s">
        <v>206</v>
      </c>
      <c r="E4" s="36" t="s">
        <v>206</v>
      </c>
      <c r="F4" s="36" t="s">
        <v>205</v>
      </c>
    </row>
    <row r="5" spans="1:6" s="34" customFormat="1" ht="35.1" customHeight="1" x14ac:dyDescent="0.25">
      <c r="B5" s="36" t="s">
        <v>197</v>
      </c>
      <c r="C5" s="36" t="s">
        <v>205</v>
      </c>
      <c r="D5" s="36" t="s">
        <v>206</v>
      </c>
      <c r="E5" s="36" t="s">
        <v>206</v>
      </c>
      <c r="F5" s="36" t="s">
        <v>205</v>
      </c>
    </row>
    <row r="6" spans="1:6" s="34" customFormat="1" ht="35.1" customHeight="1" x14ac:dyDescent="0.25">
      <c r="B6" s="36" t="s">
        <v>198</v>
      </c>
      <c r="C6" s="36" t="s">
        <v>207</v>
      </c>
      <c r="D6" s="36" t="s">
        <v>206</v>
      </c>
      <c r="E6" s="36" t="s">
        <v>206</v>
      </c>
      <c r="F6" s="36" t="s">
        <v>205</v>
      </c>
    </row>
    <row r="7" spans="1:6" s="34" customFormat="1" ht="35.1" customHeight="1" x14ac:dyDescent="0.25">
      <c r="B7" s="36" t="s">
        <v>199</v>
      </c>
      <c r="C7" s="36" t="s">
        <v>208</v>
      </c>
      <c r="D7" s="36" t="s">
        <v>209</v>
      </c>
      <c r="E7" s="36" t="s">
        <v>209</v>
      </c>
      <c r="F7" s="36" t="s">
        <v>208</v>
      </c>
    </row>
    <row r="8" spans="1:6" s="34" customFormat="1" ht="35.1" customHeight="1" x14ac:dyDescent="0.25">
      <c r="B8" s="36" t="s">
        <v>200</v>
      </c>
      <c r="C8" s="36" t="s">
        <v>210</v>
      </c>
      <c r="D8" s="36" t="s">
        <v>210</v>
      </c>
      <c r="E8" s="36" t="s">
        <v>210</v>
      </c>
      <c r="F8" s="36" t="s">
        <v>210</v>
      </c>
    </row>
    <row r="9" spans="1:6" s="34" customFormat="1" ht="35.1" customHeight="1" x14ac:dyDescent="0.25">
      <c r="B9" s="36" t="s">
        <v>201</v>
      </c>
      <c r="C9" s="36" t="s">
        <v>211</v>
      </c>
      <c r="D9" s="36" t="s">
        <v>212</v>
      </c>
      <c r="E9" s="36" t="s">
        <v>213</v>
      </c>
      <c r="F9" s="36" t="s">
        <v>214</v>
      </c>
    </row>
    <row r="10" spans="1:6" s="34" customFormat="1" ht="35.1" customHeight="1" x14ac:dyDescent="0.25"/>
    <row r="11" spans="1:6" s="34" customFormat="1" ht="35.1" customHeight="1" x14ac:dyDescent="0.25"/>
    <row r="12" spans="1:6" s="34" customFormat="1" ht="35.1" customHeight="1" x14ac:dyDescent="0.25"/>
  </sheetData>
  <mergeCells count="1">
    <mergeCell ref="B1:F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Tipos de Humedales</vt:lpstr>
      <vt:lpstr>Contaminantes</vt:lpstr>
      <vt:lpstr>Pretratamiento</vt:lpstr>
      <vt:lpstr>Cámara Séptica 7 personas</vt:lpstr>
      <vt:lpstr>Cámara Séptica 2 personas</vt:lpstr>
      <vt:lpstr>Consumo o gasto de la vivienda</vt:lpstr>
      <vt:lpstr>Área según País</vt:lpstr>
      <vt:lpstr>Área por persona</vt:lpstr>
      <vt:lpstr>Eficiencias</vt:lpstr>
      <vt:lpstr>Tipo de Plantas</vt:lpstr>
      <vt:lpstr>Pre Diseño por Reglas Generales</vt:lpstr>
      <vt:lpstr>Pre Diseño por Reglas Gener (2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ElizaQuene</dc:creator>
  <cp:lastModifiedBy>Quene</cp:lastModifiedBy>
  <dcterms:created xsi:type="dcterms:W3CDTF">2020-04-23T17:17:10Z</dcterms:created>
  <dcterms:modified xsi:type="dcterms:W3CDTF">2023-05-14T22:33:15Z</dcterms:modified>
</cp:coreProperties>
</file>